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Carga Portal 28 marzo 2023\Art. 8\V\G 2023\Enero\1-15\"/>
    </mc:Choice>
  </mc:AlternateContent>
  <bookViews>
    <workbookView xWindow="-90" yWindow="-90" windowWidth="23235" windowHeight="12435" activeTab="2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7" i="18" l="1"/>
  <c r="G397" i="18"/>
  <c r="T58" i="18"/>
  <c r="T30" i="18" l="1"/>
  <c r="T19" i="18"/>
  <c r="G315" i="18" l="1"/>
  <c r="H315" i="18"/>
  <c r="M315" i="18"/>
  <c r="R315" i="18"/>
  <c r="S315" i="18"/>
  <c r="T315" i="18"/>
  <c r="U315" i="18"/>
  <c r="G303" i="18"/>
  <c r="M303" i="18"/>
  <c r="R303" i="18"/>
  <c r="S303" i="18"/>
  <c r="G287" i="18"/>
  <c r="H287" i="18"/>
  <c r="M287" i="18"/>
  <c r="Q287" i="18"/>
  <c r="R287" i="18"/>
  <c r="S287" i="18"/>
  <c r="G268" i="18"/>
  <c r="P268" i="18"/>
  <c r="R268" i="18"/>
  <c r="S268" i="18"/>
  <c r="G276" i="18"/>
  <c r="H276" i="18"/>
  <c r="M276" i="18"/>
  <c r="Q276" i="18"/>
  <c r="R276" i="18"/>
  <c r="S276" i="18"/>
  <c r="T196" i="18"/>
  <c r="H299" i="18" l="1"/>
  <c r="I23" i="22"/>
  <c r="F173" i="18"/>
  <c r="L173" i="18" s="1"/>
  <c r="F66" i="18" l="1"/>
  <c r="F67" i="18"/>
  <c r="F68" i="18"/>
  <c r="F69" i="18"/>
  <c r="F186" i="18"/>
  <c r="L186" i="18" l="1"/>
  <c r="N186" i="18" s="1"/>
  <c r="F444" i="18"/>
  <c r="H263" i="18"/>
  <c r="H261" i="18"/>
  <c r="H294" i="18"/>
  <c r="H295" i="18"/>
  <c r="H296" i="18"/>
  <c r="H297" i="18"/>
  <c r="H293" i="18"/>
  <c r="H303" i="18" l="1"/>
  <c r="H268" i="18"/>
  <c r="L444" i="18"/>
  <c r="N202" i="18" l="1"/>
  <c r="J15" i="22"/>
  <c r="H466" i="18" l="1"/>
  <c r="G466" i="18" l="1"/>
  <c r="F449" i="18" l="1"/>
  <c r="L449" i="18" l="1"/>
  <c r="F221" i="18" l="1"/>
  <c r="L221" i="18" l="1"/>
  <c r="N221" i="18" s="1"/>
  <c r="F134" i="18" l="1"/>
  <c r="L134" i="18" s="1"/>
  <c r="N134" i="18" s="1"/>
  <c r="J134" i="18" l="1"/>
  <c r="F158" i="18" l="1"/>
  <c r="L158" i="18" l="1"/>
  <c r="Q123" i="18" l="1"/>
  <c r="Q105" i="18"/>
  <c r="Q98" i="18"/>
  <c r="Q85" i="18"/>
  <c r="F65" i="18"/>
  <c r="L65" i="18" l="1"/>
  <c r="F28" i="18" l="1"/>
  <c r="L28" i="18" l="1"/>
  <c r="N28" i="18" s="1"/>
  <c r="J28" i="18"/>
  <c r="F313" i="18" l="1"/>
  <c r="L313" i="18" l="1"/>
  <c r="F442" i="18" l="1"/>
  <c r="L442" i="18" l="1"/>
  <c r="G424" i="18" l="1"/>
  <c r="G418" i="18"/>
  <c r="G406" i="18"/>
  <c r="G379" i="18"/>
  <c r="G367" i="18"/>
  <c r="G341" i="18"/>
  <c r="G329" i="18"/>
  <c r="G321" i="18"/>
  <c r="G251" i="18"/>
  <c r="G238" i="18"/>
  <c r="G222" i="18"/>
  <c r="G212" i="18"/>
  <c r="G196" i="18"/>
  <c r="G182" i="18"/>
  <c r="G168" i="18"/>
  <c r="G161" i="18"/>
  <c r="G153" i="18"/>
  <c r="G141" i="18"/>
  <c r="G123" i="18"/>
  <c r="G113" i="18"/>
  <c r="G105" i="18"/>
  <c r="G98" i="18"/>
  <c r="G92" i="18"/>
  <c r="G85" i="18"/>
  <c r="G78" i="18"/>
  <c r="G58" i="18"/>
  <c r="G50" i="18"/>
  <c r="G41" i="18"/>
  <c r="G30" i="18"/>
  <c r="G19" i="18"/>
  <c r="F413" i="18"/>
  <c r="G468" i="18" l="1"/>
  <c r="L413" i="18"/>
  <c r="N413" i="18" s="1"/>
  <c r="F439" i="18" l="1"/>
  <c r="L439" i="18" l="1"/>
  <c r="F441" i="18" l="1"/>
  <c r="Q168" i="18"/>
  <c r="Q212" i="18"/>
  <c r="Q222" i="18"/>
  <c r="Q228" i="18"/>
  <c r="Q251" i="18"/>
  <c r="Q387" i="18"/>
  <c r="Q397" i="18"/>
  <c r="Q406" i="18"/>
  <c r="Q418" i="18"/>
  <c r="Q424" i="18"/>
  <c r="L441" i="18" l="1"/>
  <c r="F48" i="18" l="1"/>
  <c r="L48" i="18" l="1"/>
  <c r="F462" i="18"/>
  <c r="F446" i="18"/>
  <c r="L446" i="18" s="1"/>
  <c r="F445" i="18"/>
  <c r="L445" i="18" s="1"/>
  <c r="L462" i="18" l="1"/>
  <c r="F437" i="18"/>
  <c r="L437" i="18" s="1"/>
  <c r="F293" i="18" l="1"/>
  <c r="I293" i="18" l="1"/>
  <c r="J293" i="18" s="1"/>
  <c r="K293" i="18"/>
  <c r="L293" i="18"/>
  <c r="N293" i="18" s="1"/>
  <c r="F217" i="18" l="1"/>
  <c r="L217" i="18" s="1"/>
  <c r="Q92" i="18" l="1"/>
  <c r="Q468" i="18" s="1"/>
  <c r="Q50" i="18"/>
  <c r="I22" i="22"/>
  <c r="F438" i="18" l="1"/>
  <c r="L438" i="18" s="1"/>
  <c r="F129" i="18"/>
  <c r="L129" i="18" l="1"/>
  <c r="F335" i="18" l="1"/>
  <c r="L335" i="18" l="1"/>
  <c r="N335" i="18" s="1"/>
  <c r="F159" i="18" l="1"/>
  <c r="L159" i="18" l="1"/>
  <c r="N159" i="18" s="1"/>
  <c r="F448" i="18" l="1"/>
  <c r="L448" i="18" s="1"/>
  <c r="H212" i="18" l="1"/>
  <c r="M212" i="18"/>
  <c r="R212" i="18"/>
  <c r="S212" i="18"/>
  <c r="F136" i="18"/>
  <c r="F110" i="18"/>
  <c r="L110" i="18" s="1"/>
  <c r="J136" i="18" l="1"/>
  <c r="L136" i="18"/>
  <c r="N136" i="18" s="1"/>
  <c r="F174" i="18"/>
  <c r="L174" i="18" l="1"/>
  <c r="N174" i="18" s="1"/>
  <c r="G228" i="18"/>
  <c r="H228" i="18"/>
  <c r="M228" i="18"/>
  <c r="P228" i="18"/>
  <c r="R228" i="18"/>
  <c r="S228" i="18"/>
  <c r="H367" i="18"/>
  <c r="F443" i="18"/>
  <c r="F352" i="18"/>
  <c r="F326" i="18"/>
  <c r="K340" i="18" s="1"/>
  <c r="F233" i="18"/>
  <c r="N11" i="22"/>
  <c r="F96" i="18"/>
  <c r="O96" i="18" s="1"/>
  <c r="F109" i="18"/>
  <c r="L109" i="18" s="1"/>
  <c r="N109" i="18" s="1"/>
  <c r="F265" i="18"/>
  <c r="L265" i="18" s="1"/>
  <c r="N265" i="18" s="1"/>
  <c r="F336" i="18"/>
  <c r="K264" i="18" s="1"/>
  <c r="F256" i="18"/>
  <c r="F73" i="18"/>
  <c r="F320" i="18"/>
  <c r="L320" i="18" s="1"/>
  <c r="N320" i="18" s="1"/>
  <c r="F319" i="18"/>
  <c r="L319" i="18" s="1"/>
  <c r="N319" i="18" s="1"/>
  <c r="F423" i="18"/>
  <c r="L423" i="18" s="1"/>
  <c r="F422" i="18"/>
  <c r="F346" i="18"/>
  <c r="F334" i="18"/>
  <c r="F272" i="18"/>
  <c r="F91" i="18"/>
  <c r="L91" i="18" s="1"/>
  <c r="L92" i="18" s="1"/>
  <c r="F72" i="18"/>
  <c r="F70" i="18"/>
  <c r="F208" i="18"/>
  <c r="F165" i="18"/>
  <c r="F157" i="18"/>
  <c r="F128" i="18"/>
  <c r="L128" i="18" s="1"/>
  <c r="N128" i="18" s="1"/>
  <c r="F130" i="18"/>
  <c r="F133" i="18"/>
  <c r="F135" i="18"/>
  <c r="F138" i="18"/>
  <c r="F139" i="18"/>
  <c r="F140" i="18"/>
  <c r="N429" i="18"/>
  <c r="F429" i="18"/>
  <c r="F428" i="18"/>
  <c r="F333" i="18"/>
  <c r="F430" i="18"/>
  <c r="F431" i="18"/>
  <c r="F432" i="18"/>
  <c r="F435" i="18"/>
  <c r="F447" i="18"/>
  <c r="F436" i="18"/>
  <c r="F440" i="18"/>
  <c r="F450" i="18"/>
  <c r="F451" i="18"/>
  <c r="F452" i="18"/>
  <c r="L452" i="18" s="1"/>
  <c r="F453" i="18"/>
  <c r="F454" i="18"/>
  <c r="F455" i="18"/>
  <c r="F456" i="18"/>
  <c r="L456" i="18" s="1"/>
  <c r="F457" i="18"/>
  <c r="F458" i="18"/>
  <c r="F459" i="18"/>
  <c r="F460" i="18"/>
  <c r="F49" i="18"/>
  <c r="O373" i="18" s="1"/>
  <c r="F461" i="18"/>
  <c r="F378" i="18"/>
  <c r="F372" i="18"/>
  <c r="F373" i="18"/>
  <c r="L373" i="18" s="1"/>
  <c r="N373" i="18" s="1"/>
  <c r="F375" i="18"/>
  <c r="L375" i="18" s="1"/>
  <c r="N375" i="18" s="1"/>
  <c r="F376" i="18"/>
  <c r="L376" i="18" s="1"/>
  <c r="N376" i="18" s="1"/>
  <c r="F347" i="18"/>
  <c r="L347" i="18" s="1"/>
  <c r="N347" i="18" s="1"/>
  <c r="F348" i="18"/>
  <c r="F350" i="18"/>
  <c r="F354" i="18"/>
  <c r="F355" i="18"/>
  <c r="F356" i="18"/>
  <c r="F357" i="18"/>
  <c r="F358" i="18"/>
  <c r="F359" i="18"/>
  <c r="I359" i="18" s="1"/>
  <c r="J359" i="18" s="1"/>
  <c r="F360" i="18"/>
  <c r="F361" i="18"/>
  <c r="F362" i="18"/>
  <c r="F365" i="18"/>
  <c r="F366" i="18"/>
  <c r="F337" i="18"/>
  <c r="F338" i="18"/>
  <c r="L338" i="18" s="1"/>
  <c r="N338" i="18" s="1"/>
  <c r="F339" i="18"/>
  <c r="L339" i="18" s="1"/>
  <c r="N339" i="18" s="1"/>
  <c r="F340" i="18"/>
  <c r="F273" i="18"/>
  <c r="O280" i="18" s="1"/>
  <c r="F261" i="18"/>
  <c r="F262" i="18"/>
  <c r="L262" i="18" s="1"/>
  <c r="N262" i="18" s="1"/>
  <c r="F263" i="18"/>
  <c r="L263" i="18" s="1"/>
  <c r="N263" i="18" s="1"/>
  <c r="F264" i="18"/>
  <c r="F266" i="18"/>
  <c r="F267" i="18"/>
  <c r="F280" i="18"/>
  <c r="F281" i="18"/>
  <c r="L281" i="18" s="1"/>
  <c r="N281" i="18" s="1"/>
  <c r="F282" i="18"/>
  <c r="L282" i="18" s="1"/>
  <c r="N282" i="18" s="1"/>
  <c r="F283" i="18"/>
  <c r="O282" i="18" s="1"/>
  <c r="F284" i="18"/>
  <c r="F286" i="18"/>
  <c r="L286" i="18" s="1"/>
  <c r="N286" i="18" s="1"/>
  <c r="F291" i="18"/>
  <c r="F292" i="18"/>
  <c r="L292" i="18" s="1"/>
  <c r="N292" i="18" s="1"/>
  <c r="K292" i="18"/>
  <c r="F294" i="18"/>
  <c r="L294" i="18" s="1"/>
  <c r="N294" i="18" s="1"/>
  <c r="F295" i="18"/>
  <c r="F296" i="18"/>
  <c r="L296" i="18" s="1"/>
  <c r="F297" i="18"/>
  <c r="L297" i="18" s="1"/>
  <c r="F298" i="18"/>
  <c r="F299" i="18"/>
  <c r="F300" i="18"/>
  <c r="F301" i="18"/>
  <c r="F307" i="18"/>
  <c r="F308" i="18"/>
  <c r="L308" i="18" s="1"/>
  <c r="F309" i="18"/>
  <c r="J309" i="18" s="1"/>
  <c r="F255" i="18"/>
  <c r="F257" i="18"/>
  <c r="L257" i="18" s="1"/>
  <c r="N257" i="18" s="1"/>
  <c r="F258" i="18"/>
  <c r="F274" i="18"/>
  <c r="F275" i="18"/>
  <c r="F259" i="18"/>
  <c r="L259" i="18" s="1"/>
  <c r="N259" i="18" s="1"/>
  <c r="F310" i="18"/>
  <c r="L310" i="18" s="1"/>
  <c r="F216" i="18"/>
  <c r="F201" i="18"/>
  <c r="F218" i="18"/>
  <c r="L218" i="18" s="1"/>
  <c r="N218" i="18" s="1"/>
  <c r="F220" i="18"/>
  <c r="L220" i="18" s="1"/>
  <c r="N220" i="18" s="1"/>
  <c r="F205" i="18"/>
  <c r="F202" i="18"/>
  <c r="F203" i="18"/>
  <c r="F206" i="18"/>
  <c r="F166" i="18"/>
  <c r="F77" i="18"/>
  <c r="J77" i="18" s="1"/>
  <c r="F160" i="18"/>
  <c r="L160" i="18" s="1"/>
  <c r="N160" i="18" s="1"/>
  <c r="F111" i="18"/>
  <c r="F112" i="18"/>
  <c r="L112" i="18" s="1"/>
  <c r="N112" i="18" s="1"/>
  <c r="F90" i="18"/>
  <c r="F64" i="18"/>
  <c r="F76" i="18"/>
  <c r="L76" i="18" s="1"/>
  <c r="N76" i="18" s="1"/>
  <c r="F63" i="18"/>
  <c r="J63" i="18" s="1"/>
  <c r="F71" i="18"/>
  <c r="F74" i="18"/>
  <c r="L74" i="18" s="1"/>
  <c r="N74" i="18" s="1"/>
  <c r="F56" i="18"/>
  <c r="F75" i="18"/>
  <c r="F411" i="18"/>
  <c r="L411" i="18" s="1"/>
  <c r="N411" i="18" s="1"/>
  <c r="F412" i="18"/>
  <c r="L412" i="18" s="1"/>
  <c r="N412" i="18" s="1"/>
  <c r="F396" i="18"/>
  <c r="F414" i="18"/>
  <c r="L414" i="18" s="1"/>
  <c r="N414" i="18" s="1"/>
  <c r="F415" i="18"/>
  <c r="L415" i="18" s="1"/>
  <c r="N415" i="18" s="1"/>
  <c r="F416" i="18"/>
  <c r="F417" i="18"/>
  <c r="F402" i="18"/>
  <c r="F403" i="18"/>
  <c r="L403" i="18" s="1"/>
  <c r="N403" i="18" s="1"/>
  <c r="F404" i="18"/>
  <c r="F392" i="18"/>
  <c r="F393" i="18"/>
  <c r="L393" i="18" s="1"/>
  <c r="N393" i="18" s="1"/>
  <c r="F394" i="18"/>
  <c r="L394" i="18" s="1"/>
  <c r="N394" i="18" s="1"/>
  <c r="F395" i="18"/>
  <c r="L395" i="18" s="1"/>
  <c r="N395" i="18" s="1"/>
  <c r="F384" i="18"/>
  <c r="L384" i="18" s="1"/>
  <c r="N384" i="18" s="1"/>
  <c r="F386" i="18"/>
  <c r="L386" i="18" s="1"/>
  <c r="N386" i="18" s="1"/>
  <c r="F328" i="18"/>
  <c r="L328" i="18" s="1"/>
  <c r="N328" i="18" s="1"/>
  <c r="F84" i="18"/>
  <c r="L84" i="18" s="1"/>
  <c r="N84" i="18" s="1"/>
  <c r="F83" i="18"/>
  <c r="F55" i="18"/>
  <c r="F57" i="18"/>
  <c r="L57" i="18" s="1"/>
  <c r="N57" i="18" s="1"/>
  <c r="F54" i="18"/>
  <c r="L54" i="18" s="1"/>
  <c r="N54" i="18" s="1"/>
  <c r="F189" i="18"/>
  <c r="O191" i="18" s="1"/>
  <c r="F192" i="18"/>
  <c r="L192" i="18" s="1"/>
  <c r="F194" i="18"/>
  <c r="L194" i="18" s="1"/>
  <c r="F188" i="18"/>
  <c r="F190" i="18"/>
  <c r="F191" i="18"/>
  <c r="F195" i="18"/>
  <c r="L195" i="18" s="1"/>
  <c r="F243" i="18"/>
  <c r="F244" i="18"/>
  <c r="L244" i="18" s="1"/>
  <c r="N244" i="18" s="1"/>
  <c r="F245" i="18"/>
  <c r="L245" i="18" s="1"/>
  <c r="N245" i="18" s="1"/>
  <c r="F248" i="18"/>
  <c r="F249" i="18"/>
  <c r="F250" i="18"/>
  <c r="F236" i="18"/>
  <c r="F237" i="18"/>
  <c r="F172" i="18"/>
  <c r="F177" i="18"/>
  <c r="O177" i="18" s="1"/>
  <c r="F175" i="18"/>
  <c r="F176" i="18"/>
  <c r="F179" i="18"/>
  <c r="F180" i="18"/>
  <c r="L180" i="18" s="1"/>
  <c r="N180" i="18" s="1"/>
  <c r="F181" i="18"/>
  <c r="K181" i="18" s="1"/>
  <c r="F145" i="18"/>
  <c r="F146" i="18"/>
  <c r="I145" i="18" s="1"/>
  <c r="F147" i="18"/>
  <c r="L147" i="18" s="1"/>
  <c r="N147" i="18" s="1"/>
  <c r="F149" i="18"/>
  <c r="L149" i="18" s="1"/>
  <c r="N149" i="18" s="1"/>
  <c r="F150" i="18"/>
  <c r="F151" i="18"/>
  <c r="L151" i="18" s="1"/>
  <c r="N151" i="18" s="1"/>
  <c r="F152" i="18"/>
  <c r="L152" i="18" s="1"/>
  <c r="N152" i="18" s="1"/>
  <c r="F117" i="18"/>
  <c r="F118" i="18"/>
  <c r="L118" i="18" s="1"/>
  <c r="N118" i="18" s="1"/>
  <c r="F119" i="18"/>
  <c r="F120" i="18"/>
  <c r="F121" i="18"/>
  <c r="L121" i="18" s="1"/>
  <c r="N121" i="18" s="1"/>
  <c r="F122" i="18"/>
  <c r="L122" i="18" s="1"/>
  <c r="N122" i="18" s="1"/>
  <c r="F103" i="18"/>
  <c r="L103" i="18" s="1"/>
  <c r="N103" i="18" s="1"/>
  <c r="F104" i="18"/>
  <c r="F97" i="18"/>
  <c r="L97" i="18" s="1"/>
  <c r="N97" i="18" s="1"/>
  <c r="F45" i="18"/>
  <c r="J45" i="18" s="1"/>
  <c r="F46" i="18"/>
  <c r="F47" i="18"/>
  <c r="J47" i="18" s="1"/>
  <c r="F34" i="18"/>
  <c r="F35" i="18"/>
  <c r="L35" i="18" s="1"/>
  <c r="N35" i="18" s="1"/>
  <c r="F36" i="18"/>
  <c r="F37" i="18"/>
  <c r="L37" i="18" s="1"/>
  <c r="F40" i="18"/>
  <c r="F23" i="18"/>
  <c r="I23" i="18" s="1"/>
  <c r="F24" i="18"/>
  <c r="F25" i="18"/>
  <c r="F26" i="18"/>
  <c r="F27" i="18"/>
  <c r="F29" i="18"/>
  <c r="F8" i="18"/>
  <c r="I8" i="18" s="1"/>
  <c r="F9" i="18"/>
  <c r="L9" i="18" s="1"/>
  <c r="N9" i="18" s="1"/>
  <c r="F10" i="18"/>
  <c r="F11" i="18"/>
  <c r="O11" i="18" s="1"/>
  <c r="F12" i="18"/>
  <c r="O13" i="18" s="1"/>
  <c r="F13" i="18"/>
  <c r="L13" i="18" s="1"/>
  <c r="F14" i="18"/>
  <c r="F15" i="18"/>
  <c r="F16" i="18"/>
  <c r="F18" i="18"/>
  <c r="H58" i="18"/>
  <c r="M58" i="18"/>
  <c r="R58" i="18"/>
  <c r="S58" i="18"/>
  <c r="R251" i="18"/>
  <c r="S251" i="18"/>
  <c r="P321" i="18"/>
  <c r="S321" i="18"/>
  <c r="K404" i="18"/>
  <c r="I404" i="18"/>
  <c r="K180" i="18"/>
  <c r="I180" i="18"/>
  <c r="S50" i="18"/>
  <c r="R50" i="18"/>
  <c r="H50" i="18"/>
  <c r="H222" i="18"/>
  <c r="P222" i="18"/>
  <c r="R222" i="18"/>
  <c r="S222" i="18"/>
  <c r="A7" i="22"/>
  <c r="I7" i="22" s="1"/>
  <c r="P196" i="18"/>
  <c r="R196" i="18"/>
  <c r="S196" i="18"/>
  <c r="H238" i="18"/>
  <c r="R238" i="18"/>
  <c r="S238" i="18"/>
  <c r="S123" i="18"/>
  <c r="H105" i="18"/>
  <c r="S78" i="18"/>
  <c r="S41" i="18"/>
  <c r="P30" i="18"/>
  <c r="S19" i="18"/>
  <c r="H78" i="18"/>
  <c r="H182" i="18"/>
  <c r="H141" i="18"/>
  <c r="F19" i="22"/>
  <c r="H19" i="18"/>
  <c r="H30" i="18"/>
  <c r="H41" i="18"/>
  <c r="H85" i="18"/>
  <c r="H92" i="18"/>
  <c r="H98" i="18"/>
  <c r="H113" i="18"/>
  <c r="H123" i="18"/>
  <c r="H153" i="18"/>
  <c r="H161" i="18"/>
  <c r="H251" i="18"/>
  <c r="H321" i="18"/>
  <c r="H329" i="18"/>
  <c r="H341" i="18"/>
  <c r="H387" i="18"/>
  <c r="H397" i="18"/>
  <c r="H406" i="18"/>
  <c r="H418" i="18"/>
  <c r="H424" i="18"/>
  <c r="L374" i="18"/>
  <c r="M98" i="18"/>
  <c r="M105" i="18"/>
  <c r="M123" i="18"/>
  <c r="M182" i="18"/>
  <c r="M196" i="18"/>
  <c r="M251" i="18"/>
  <c r="M321" i="18"/>
  <c r="M329" i="18"/>
  <c r="M379" i="18"/>
  <c r="M387" i="18"/>
  <c r="M397" i="18"/>
  <c r="M406" i="18"/>
  <c r="M418" i="18"/>
  <c r="O113" i="18"/>
  <c r="O141" i="18"/>
  <c r="O168" i="18"/>
  <c r="P85" i="18"/>
  <c r="P92" i="18"/>
  <c r="P105" i="18"/>
  <c r="P113" i="18"/>
  <c r="P141" i="18"/>
  <c r="P153" i="18"/>
  <c r="P161" i="18"/>
  <c r="P168" i="18"/>
  <c r="P329" i="18"/>
  <c r="P379" i="18"/>
  <c r="P387" i="18"/>
  <c r="P397" i="18"/>
  <c r="P406" i="18"/>
  <c r="P418" i="18"/>
  <c r="P424" i="18"/>
  <c r="R19" i="18"/>
  <c r="R30" i="18"/>
  <c r="R41" i="18"/>
  <c r="R78" i="18"/>
  <c r="R85" i="18"/>
  <c r="R92" i="18"/>
  <c r="R98" i="18"/>
  <c r="R105" i="18"/>
  <c r="R113" i="18"/>
  <c r="R123" i="18"/>
  <c r="R141" i="18"/>
  <c r="R153" i="18"/>
  <c r="R161" i="18"/>
  <c r="R168" i="18"/>
  <c r="R182" i="18"/>
  <c r="R329" i="18"/>
  <c r="R341" i="18"/>
  <c r="R379" i="18"/>
  <c r="R387" i="18"/>
  <c r="R397" i="18"/>
  <c r="R406" i="18"/>
  <c r="R418" i="18"/>
  <c r="R424" i="18"/>
  <c r="S30" i="18"/>
  <c r="S92" i="18"/>
  <c r="S98" i="18"/>
  <c r="S105" i="18"/>
  <c r="S113" i="18"/>
  <c r="S141" i="18"/>
  <c r="S153" i="18"/>
  <c r="S168" i="18"/>
  <c r="S182" i="18"/>
  <c r="S329" i="18"/>
  <c r="S341" i="18"/>
  <c r="S379" i="18"/>
  <c r="S387" i="18"/>
  <c r="S397" i="18"/>
  <c r="S406" i="18"/>
  <c r="S418" i="18"/>
  <c r="S424" i="18"/>
  <c r="S466" i="18"/>
  <c r="M19" i="18"/>
  <c r="M85" i="18"/>
  <c r="M113" i="18"/>
  <c r="I366" i="18"/>
  <c r="K366" i="18"/>
  <c r="M153" i="18"/>
  <c r="H168" i="18"/>
  <c r="M141" i="18"/>
  <c r="I236" i="18"/>
  <c r="I266" i="18"/>
  <c r="O41" i="18"/>
  <c r="M367" i="18"/>
  <c r="K266" i="18"/>
  <c r="M41" i="18"/>
  <c r="M161" i="18"/>
  <c r="M341" i="18"/>
  <c r="K236" i="18"/>
  <c r="M92" i="18"/>
  <c r="M168" i="18"/>
  <c r="K432" i="18"/>
  <c r="L68" i="18"/>
  <c r="J68" i="18"/>
  <c r="M236" i="18"/>
  <c r="M238" i="18" s="1"/>
  <c r="M266" i="18"/>
  <c r="M268" i="18" s="1"/>
  <c r="M432" i="18"/>
  <c r="K431" i="18"/>
  <c r="M431" i="18"/>
  <c r="M466" i="18" s="1"/>
  <c r="M222" i="18"/>
  <c r="M424" i="18"/>
  <c r="M78" i="18"/>
  <c r="N424" i="18"/>
  <c r="R468" i="18" l="1"/>
  <c r="S468" i="18"/>
  <c r="L307" i="18"/>
  <c r="F315" i="18"/>
  <c r="L428" i="18"/>
  <c r="O429" i="18"/>
  <c r="O437" i="18"/>
  <c r="O445" i="18"/>
  <c r="O453" i="18"/>
  <c r="O461" i="18"/>
  <c r="O430" i="18"/>
  <c r="O438" i="18"/>
  <c r="O446" i="18"/>
  <c r="O454" i="18"/>
  <c r="O462" i="18"/>
  <c r="O448" i="18"/>
  <c r="O431" i="18"/>
  <c r="O439" i="18"/>
  <c r="O447" i="18"/>
  <c r="O455" i="18"/>
  <c r="O428" i="18"/>
  <c r="O432" i="18"/>
  <c r="O440" i="18"/>
  <c r="O456" i="18"/>
  <c r="O460" i="18"/>
  <c r="O433" i="18"/>
  <c r="O441" i="18"/>
  <c r="O449" i="18"/>
  <c r="O457" i="18"/>
  <c r="O459" i="18"/>
  <c r="O444" i="18"/>
  <c r="O434" i="18"/>
  <c r="O442" i="18"/>
  <c r="O450" i="18"/>
  <c r="O458" i="18"/>
  <c r="O435" i="18"/>
  <c r="O443" i="18"/>
  <c r="O451" i="18"/>
  <c r="O436" i="18"/>
  <c r="O452" i="18"/>
  <c r="I291" i="18"/>
  <c r="F303" i="18"/>
  <c r="F287" i="18"/>
  <c r="K280" i="18"/>
  <c r="F268" i="18"/>
  <c r="F276" i="18"/>
  <c r="L255" i="18"/>
  <c r="K16" i="18"/>
  <c r="O17" i="18"/>
  <c r="O18" i="18"/>
  <c r="I173" i="18"/>
  <c r="J173" i="18" s="1"/>
  <c r="K173" i="18"/>
  <c r="I176" i="18"/>
  <c r="J176" i="18" s="1"/>
  <c r="O172" i="18"/>
  <c r="O173" i="18"/>
  <c r="O244" i="18"/>
  <c r="O245" i="18"/>
  <c r="O249" i="18"/>
  <c r="O246" i="18"/>
  <c r="O247" i="18"/>
  <c r="O250" i="18"/>
  <c r="O248" i="18"/>
  <c r="O69" i="18"/>
  <c r="O66" i="18"/>
  <c r="O68" i="18"/>
  <c r="O67" i="18"/>
  <c r="K186" i="18"/>
  <c r="I186" i="18"/>
  <c r="J186" i="18" s="1"/>
  <c r="K444" i="18"/>
  <c r="I444" i="18"/>
  <c r="J444" i="18" s="1"/>
  <c r="I449" i="18"/>
  <c r="J449" i="18" s="1"/>
  <c r="K449" i="18"/>
  <c r="I65" i="18"/>
  <c r="J65" i="18" s="1"/>
  <c r="K65" i="18"/>
  <c r="O65" i="18"/>
  <c r="K158" i="18"/>
  <c r="I158" i="18"/>
  <c r="J158" i="18" s="1"/>
  <c r="K206" i="18"/>
  <c r="K201" i="18"/>
  <c r="L206" i="18"/>
  <c r="N206" i="18" s="1"/>
  <c r="I249" i="18"/>
  <c r="J249" i="18" s="1"/>
  <c r="I274" i="18"/>
  <c r="J274" i="18" s="1"/>
  <c r="K313" i="18"/>
  <c r="I313" i="18"/>
  <c r="J313" i="18" s="1"/>
  <c r="L272" i="18"/>
  <c r="O313" i="18"/>
  <c r="O315" i="18" s="1"/>
  <c r="K442" i="18"/>
  <c r="I442" i="18"/>
  <c r="J442" i="18" s="1"/>
  <c r="I431" i="18"/>
  <c r="J431" i="18" s="1"/>
  <c r="L431" i="18" s="1"/>
  <c r="L417" i="18"/>
  <c r="N417" i="18" s="1"/>
  <c r="K413" i="18"/>
  <c r="I413" i="18"/>
  <c r="J413" i="18" s="1"/>
  <c r="O414" i="18"/>
  <c r="O413" i="18"/>
  <c r="I439" i="18"/>
  <c r="J439" i="18" s="1"/>
  <c r="K439" i="18"/>
  <c r="I326" i="18"/>
  <c r="I251" i="18" s="1"/>
  <c r="K243" i="18"/>
  <c r="I441" i="18"/>
  <c r="J441" i="18" s="1"/>
  <c r="K441" i="18"/>
  <c r="I446" i="18"/>
  <c r="J446" i="18" s="1"/>
  <c r="I462" i="18"/>
  <c r="J462" i="18" s="1"/>
  <c r="K462" i="18"/>
  <c r="K446" i="18"/>
  <c r="O48" i="18"/>
  <c r="K48" i="18"/>
  <c r="I48" i="18"/>
  <c r="J48" i="18" s="1"/>
  <c r="K445" i="18"/>
  <c r="I445" i="18"/>
  <c r="J445" i="18" s="1"/>
  <c r="I437" i="18"/>
  <c r="J437" i="18" s="1"/>
  <c r="K437" i="18"/>
  <c r="N113" i="18"/>
  <c r="I432" i="18"/>
  <c r="J432" i="18" s="1"/>
  <c r="L432" i="18" s="1"/>
  <c r="I328" i="18"/>
  <c r="J328" i="18" s="1"/>
  <c r="J366" i="18"/>
  <c r="K217" i="18"/>
  <c r="I217" i="18"/>
  <c r="J217" i="18" s="1"/>
  <c r="J404" i="18"/>
  <c r="K175" i="18"/>
  <c r="K129" i="18"/>
  <c r="K141" i="18" s="1"/>
  <c r="I129" i="18"/>
  <c r="J129" i="18" s="1"/>
  <c r="L337" i="18"/>
  <c r="N337" i="18" s="1"/>
  <c r="O335" i="18"/>
  <c r="K335" i="18"/>
  <c r="I335" i="18"/>
  <c r="J335" i="18" s="1"/>
  <c r="K430" i="18"/>
  <c r="K438" i="18"/>
  <c r="I438" i="18"/>
  <c r="J438" i="18" s="1"/>
  <c r="O326" i="18"/>
  <c r="L140" i="18"/>
  <c r="F141" i="18"/>
  <c r="K415" i="18"/>
  <c r="L356" i="18"/>
  <c r="N356" i="18" s="1"/>
  <c r="O359" i="18"/>
  <c r="L362" i="18"/>
  <c r="N362" i="18" s="1"/>
  <c r="L358" i="18"/>
  <c r="N358" i="18" s="1"/>
  <c r="O355" i="18"/>
  <c r="L360" i="18"/>
  <c r="N360" i="18" s="1"/>
  <c r="L365" i="18"/>
  <c r="N365" i="18" s="1"/>
  <c r="O357" i="18"/>
  <c r="L354" i="18"/>
  <c r="N354" i="18" s="1"/>
  <c r="L352" i="18"/>
  <c r="N352" i="18" s="1"/>
  <c r="I352" i="18"/>
  <c r="J352" i="18" s="1"/>
  <c r="L348" i="18"/>
  <c r="N348" i="18" s="1"/>
  <c r="K414" i="18"/>
  <c r="K159" i="18"/>
  <c r="I159" i="18"/>
  <c r="J159" i="18" s="1"/>
  <c r="K248" i="18"/>
  <c r="L90" i="18"/>
  <c r="N90" i="18" s="1"/>
  <c r="L29" i="18"/>
  <c r="N29" i="18" s="1"/>
  <c r="I146" i="18"/>
  <c r="J146" i="18" s="1"/>
  <c r="K26" i="18"/>
  <c r="O416" i="18"/>
  <c r="L298" i="18"/>
  <c r="K284" i="18"/>
  <c r="K428" i="18"/>
  <c r="K233" i="18"/>
  <c r="K238" i="18" s="1"/>
  <c r="L233" i="18"/>
  <c r="N233" i="18" s="1"/>
  <c r="O243" i="18"/>
  <c r="O333" i="18"/>
  <c r="K328" i="18"/>
  <c r="O255" i="18"/>
  <c r="J140" i="18"/>
  <c r="I112" i="18"/>
  <c r="J112" i="18" s="1"/>
  <c r="K103" i="18"/>
  <c r="I117" i="18"/>
  <c r="J117" i="18" s="1"/>
  <c r="I220" i="18"/>
  <c r="J220" i="18" s="1"/>
  <c r="I402" i="18"/>
  <c r="J402" i="18" s="1"/>
  <c r="I255" i="18"/>
  <c r="I233" i="18"/>
  <c r="I238" i="18" s="1"/>
  <c r="I429" i="18"/>
  <c r="J429" i="18" s="1"/>
  <c r="K429" i="18"/>
  <c r="K333" i="18"/>
  <c r="K255" i="18"/>
  <c r="K326" i="18"/>
  <c r="K251" i="18" s="1"/>
  <c r="I243" i="18"/>
  <c r="J243" i="18" s="1"/>
  <c r="I273" i="18"/>
  <c r="J273" i="18" s="1"/>
  <c r="K359" i="18"/>
  <c r="I111" i="18"/>
  <c r="J111" i="18" s="1"/>
  <c r="I264" i="18"/>
  <c r="J264" i="18" s="1"/>
  <c r="J236" i="18"/>
  <c r="L236" i="18" s="1"/>
  <c r="I333" i="18"/>
  <c r="J333" i="18" s="1"/>
  <c r="I428" i="18"/>
  <c r="J428" i="18" s="1"/>
  <c r="O233" i="18"/>
  <c r="O201" i="18"/>
  <c r="L459" i="18"/>
  <c r="L457" i="18"/>
  <c r="L429" i="18"/>
  <c r="J135" i="18"/>
  <c r="L133" i="18"/>
  <c r="N133" i="18" s="1"/>
  <c r="L130" i="18"/>
  <c r="N130" i="18" s="1"/>
  <c r="L77" i="18"/>
  <c r="N77" i="18" s="1"/>
  <c r="L75" i="18"/>
  <c r="N75" i="18" s="1"/>
  <c r="O73" i="18"/>
  <c r="L64" i="18"/>
  <c r="N64" i="18" s="1"/>
  <c r="O74" i="18"/>
  <c r="L24" i="18"/>
  <c r="N24" i="18" s="1"/>
  <c r="K356" i="18"/>
  <c r="I362" i="18"/>
  <c r="J362" i="18" s="1"/>
  <c r="K250" i="18"/>
  <c r="K336" i="18"/>
  <c r="K249" i="18"/>
  <c r="O205" i="18"/>
  <c r="F212" i="18"/>
  <c r="I412" i="18"/>
  <c r="J412" i="18" s="1"/>
  <c r="I339" i="18"/>
  <c r="J339" i="18" s="1"/>
  <c r="K412" i="18"/>
  <c r="I280" i="18"/>
  <c r="K417" i="18"/>
  <c r="K275" i="18"/>
  <c r="I292" i="18"/>
  <c r="J292" i="18" s="1"/>
  <c r="J266" i="18"/>
  <c r="L266" i="18" s="1"/>
  <c r="I281" i="18"/>
  <c r="J281" i="18" s="1"/>
  <c r="K220" i="18"/>
  <c r="I27" i="18"/>
  <c r="J27" i="18" s="1"/>
  <c r="K146" i="18"/>
  <c r="K205" i="18"/>
  <c r="L436" i="18"/>
  <c r="I405" i="18"/>
  <c r="J405" i="18" s="1"/>
  <c r="K451" i="18"/>
  <c r="I458" i="18"/>
  <c r="J458" i="18" s="1"/>
  <c r="K447" i="18"/>
  <c r="K308" i="18"/>
  <c r="I308" i="18"/>
  <c r="J308" i="18" s="1"/>
  <c r="K283" i="18"/>
  <c r="O283" i="18"/>
  <c r="K273" i="18"/>
  <c r="I205" i="18"/>
  <c r="J205" i="18" s="1"/>
  <c r="I206" i="18"/>
  <c r="J206" i="18" s="1"/>
  <c r="L139" i="18"/>
  <c r="L71" i="18"/>
  <c r="K74" i="18"/>
  <c r="J35" i="18"/>
  <c r="O220" i="18"/>
  <c r="K320" i="18"/>
  <c r="K458" i="18"/>
  <c r="I294" i="18"/>
  <c r="J294" i="18" s="1"/>
  <c r="K110" i="18"/>
  <c r="I110" i="18"/>
  <c r="J110" i="18" s="1"/>
  <c r="L27" i="18"/>
  <c r="N27" i="18" s="1"/>
  <c r="L453" i="18"/>
  <c r="I415" i="18"/>
  <c r="J415" i="18" s="1"/>
  <c r="K440" i="18"/>
  <c r="I456" i="18"/>
  <c r="J456" i="18" s="1"/>
  <c r="K396" i="18"/>
  <c r="K405" i="18"/>
  <c r="K394" i="18"/>
  <c r="I395" i="18"/>
  <c r="J395" i="18" s="1"/>
  <c r="K455" i="18"/>
  <c r="K454" i="18"/>
  <c r="K395" i="18"/>
  <c r="I396" i="18"/>
  <c r="J396" i="18" s="1"/>
  <c r="K362" i="18"/>
  <c r="K357" i="18"/>
  <c r="I355" i="18"/>
  <c r="J355" i="18" s="1"/>
  <c r="J354" i="18"/>
  <c r="K307" i="18"/>
  <c r="I307" i="18"/>
  <c r="K339" i="18"/>
  <c r="I337" i="18"/>
  <c r="J337" i="18" s="1"/>
  <c r="I336" i="18"/>
  <c r="J336" i="18" s="1"/>
  <c r="K337" i="18"/>
  <c r="K338" i="18"/>
  <c r="K121" i="18"/>
  <c r="K262" i="18"/>
  <c r="K267" i="18"/>
  <c r="K300" i="18"/>
  <c r="I295" i="18"/>
  <c r="J295" i="18" s="1"/>
  <c r="K294" i="18"/>
  <c r="I300" i="18"/>
  <c r="J300" i="18" s="1"/>
  <c r="K286" i="18"/>
  <c r="K281" i="18"/>
  <c r="O259" i="18"/>
  <c r="K261" i="18"/>
  <c r="L249" i="18"/>
  <c r="K228" i="18"/>
  <c r="O188" i="18"/>
  <c r="L188" i="18"/>
  <c r="O175" i="18"/>
  <c r="O174" i="18"/>
  <c r="L172" i="18"/>
  <c r="N172" i="18" s="1"/>
  <c r="F182" i="18"/>
  <c r="J145" i="18"/>
  <c r="J138" i="18"/>
  <c r="J109" i="18"/>
  <c r="K256" i="18"/>
  <c r="K174" i="18"/>
  <c r="I174" i="18"/>
  <c r="J174" i="18" s="1"/>
  <c r="I75" i="18"/>
  <c r="J75" i="18" s="1"/>
  <c r="K188" i="18"/>
  <c r="I188" i="18"/>
  <c r="J188" i="18" s="1"/>
  <c r="L461" i="18"/>
  <c r="L443" i="18"/>
  <c r="F424" i="18"/>
  <c r="I394" i="18"/>
  <c r="J394" i="18" s="1"/>
  <c r="I451" i="18"/>
  <c r="J451" i="18" s="1"/>
  <c r="K443" i="18"/>
  <c r="I461" i="18"/>
  <c r="J461" i="18" s="1"/>
  <c r="I454" i="18"/>
  <c r="J454" i="18" s="1"/>
  <c r="I430" i="18"/>
  <c r="J430" i="18" s="1"/>
  <c r="I459" i="18"/>
  <c r="J459" i="18" s="1"/>
  <c r="K453" i="18"/>
  <c r="I457" i="18"/>
  <c r="J457" i="18" s="1"/>
  <c r="K459" i="18"/>
  <c r="K456" i="18"/>
  <c r="I447" i="18"/>
  <c r="J447" i="18" s="1"/>
  <c r="K457" i="18"/>
  <c r="I455" i="18"/>
  <c r="J455" i="18" s="1"/>
  <c r="I440" i="18"/>
  <c r="J440" i="18" s="1"/>
  <c r="I436" i="18"/>
  <c r="J436" i="18" s="1"/>
  <c r="K435" i="18"/>
  <c r="K436" i="18"/>
  <c r="K461" i="18"/>
  <c r="I450" i="18"/>
  <c r="J450" i="18" s="1"/>
  <c r="K450" i="18"/>
  <c r="I435" i="18"/>
  <c r="J435" i="18" s="1"/>
  <c r="I452" i="18"/>
  <c r="J452" i="18" s="1"/>
  <c r="K452" i="18"/>
  <c r="L378" i="18"/>
  <c r="I356" i="18"/>
  <c r="J356" i="18" s="1"/>
  <c r="I338" i="18"/>
  <c r="J338" i="18" s="1"/>
  <c r="I263" i="18"/>
  <c r="J263" i="18" s="1"/>
  <c r="O340" i="18"/>
  <c r="L309" i="18"/>
  <c r="K297" i="18"/>
  <c r="I286" i="18"/>
  <c r="J286" i="18" s="1"/>
  <c r="I194" i="18"/>
  <c r="J194" i="18" s="1"/>
  <c r="K192" i="18"/>
  <c r="I189" i="18"/>
  <c r="J189" i="18" s="1"/>
  <c r="K189" i="18"/>
  <c r="J180" i="18"/>
  <c r="K176" i="18"/>
  <c r="J139" i="18"/>
  <c r="J130" i="18"/>
  <c r="K165" i="18"/>
  <c r="K104" i="18"/>
  <c r="I103" i="18"/>
  <c r="J103" i="18" s="1"/>
  <c r="L96" i="18"/>
  <c r="I104" i="18"/>
  <c r="J104" i="18" s="1"/>
  <c r="I208" i="18"/>
  <c r="J208" i="18" s="1"/>
  <c r="I175" i="18"/>
  <c r="J175" i="18" s="1"/>
  <c r="O117" i="18"/>
  <c r="O123" i="18" s="1"/>
  <c r="K111" i="18"/>
  <c r="K112" i="18"/>
  <c r="O105" i="18"/>
  <c r="K117" i="18"/>
  <c r="F98" i="18"/>
  <c r="J96" i="18"/>
  <c r="K97" i="18"/>
  <c r="K98" i="18" s="1"/>
  <c r="K56" i="18"/>
  <c r="I74" i="18"/>
  <c r="J74" i="18" s="1"/>
  <c r="I97" i="18"/>
  <c r="O97" i="18"/>
  <c r="K75" i="18"/>
  <c r="K319" i="18"/>
  <c r="K321" i="18" s="1"/>
  <c r="K76" i="18"/>
  <c r="K55" i="18"/>
  <c r="I84" i="18"/>
  <c r="I85" i="18" s="1"/>
  <c r="K384" i="18"/>
  <c r="I384" i="18"/>
  <c r="J384" i="18" s="1"/>
  <c r="I411" i="18"/>
  <c r="J411" i="18" s="1"/>
  <c r="I392" i="18"/>
  <c r="J392" i="18" s="1"/>
  <c r="I64" i="18"/>
  <c r="J64" i="18" s="1"/>
  <c r="K84" i="18"/>
  <c r="K85" i="18" s="1"/>
  <c r="I55" i="18"/>
  <c r="J55" i="18" s="1"/>
  <c r="K372" i="18"/>
  <c r="I320" i="18"/>
  <c r="J320" i="18" s="1"/>
  <c r="K402" i="18"/>
  <c r="I76" i="18"/>
  <c r="J76" i="18" s="1"/>
  <c r="K411" i="18"/>
  <c r="I57" i="18"/>
  <c r="J57" i="18" s="1"/>
  <c r="O84" i="18"/>
  <c r="O85" i="18" s="1"/>
  <c r="I372" i="18"/>
  <c r="J372" i="18" s="1"/>
  <c r="K57" i="18"/>
  <c r="I393" i="18"/>
  <c r="I403" i="18"/>
  <c r="I406" i="18" s="1"/>
  <c r="K40" i="18"/>
  <c r="K37" i="18"/>
  <c r="L49" i="18"/>
  <c r="N49" i="18" s="1"/>
  <c r="I160" i="18"/>
  <c r="J160" i="18" s="1"/>
  <c r="I119" i="18"/>
  <c r="J119" i="18" s="1"/>
  <c r="J24" i="18"/>
  <c r="K23" i="18"/>
  <c r="M23" i="18"/>
  <c r="M30" i="18" s="1"/>
  <c r="I16" i="18"/>
  <c r="J16" i="18" s="1"/>
  <c r="K14" i="18"/>
  <c r="K12" i="18"/>
  <c r="I12" i="18"/>
  <c r="J12" i="18" s="1"/>
  <c r="I14" i="18"/>
  <c r="J14" i="18" s="1"/>
  <c r="K9" i="18"/>
  <c r="K54" i="18"/>
  <c r="K8" i="18"/>
  <c r="O328" i="18"/>
  <c r="I310" i="18"/>
  <c r="J310" i="18" s="1"/>
  <c r="I283" i="18"/>
  <c r="J283" i="18" s="1"/>
  <c r="K282" i="18"/>
  <c r="O392" i="18"/>
  <c r="O411" i="18"/>
  <c r="O55" i="18"/>
  <c r="O76" i="18"/>
  <c r="L359" i="18"/>
  <c r="N359" i="18" s="1"/>
  <c r="O372" i="18"/>
  <c r="O379" i="18" s="1"/>
  <c r="O91" i="18"/>
  <c r="I357" i="18"/>
  <c r="J357" i="18" s="1"/>
  <c r="K195" i="18"/>
  <c r="K64" i="18"/>
  <c r="I319" i="18"/>
  <c r="I321" i="18" s="1"/>
  <c r="J71" i="18"/>
  <c r="I282" i="18"/>
  <c r="J282" i="18" s="1"/>
  <c r="O284" i="18"/>
  <c r="I414" i="18"/>
  <c r="J414" i="18" s="1"/>
  <c r="K392" i="18"/>
  <c r="K416" i="18"/>
  <c r="I416" i="18"/>
  <c r="J416" i="18" s="1"/>
  <c r="I417" i="18"/>
  <c r="J417" i="18" s="1"/>
  <c r="I284" i="18"/>
  <c r="J284" i="18" s="1"/>
  <c r="I228" i="18"/>
  <c r="K18" i="18"/>
  <c r="I257" i="18"/>
  <c r="J257" i="18" s="1"/>
  <c r="I248" i="18"/>
  <c r="J248" i="18" s="1"/>
  <c r="K147" i="18"/>
  <c r="L440" i="18"/>
  <c r="K13" i="18"/>
  <c r="K347" i="18"/>
  <c r="K36" i="18"/>
  <c r="J128" i="18"/>
  <c r="O176" i="18"/>
  <c r="O384" i="18"/>
  <c r="O387" i="18" s="1"/>
  <c r="L63" i="18"/>
  <c r="N63" i="18" s="1"/>
  <c r="O64" i="18"/>
  <c r="I346" i="18"/>
  <c r="J346" i="18" s="1"/>
  <c r="K257" i="18"/>
  <c r="I37" i="18"/>
  <c r="J37" i="18" s="1"/>
  <c r="K378" i="18"/>
  <c r="K376" i="18"/>
  <c r="L299" i="18"/>
  <c r="O403" i="18"/>
  <c r="I245" i="18"/>
  <c r="J245" i="18" s="1"/>
  <c r="I460" i="18"/>
  <c r="J460" i="18" s="1"/>
  <c r="I374" i="18"/>
  <c r="J374" i="18" s="1"/>
  <c r="I147" i="18"/>
  <c r="I218" i="18"/>
  <c r="J218" i="18" s="1"/>
  <c r="O45" i="18"/>
  <c r="L208" i="18"/>
  <c r="H196" i="18"/>
  <c r="H468" i="18" s="1"/>
  <c r="K358" i="18"/>
  <c r="I358" i="18"/>
  <c r="J358" i="18" s="1"/>
  <c r="L455" i="18"/>
  <c r="K403" i="18"/>
  <c r="K406" i="18" s="1"/>
  <c r="I347" i="18"/>
  <c r="J347" i="18" s="1"/>
  <c r="I386" i="18"/>
  <c r="J386" i="18" s="1"/>
  <c r="K460" i="18"/>
  <c r="I376" i="18"/>
  <c r="J376" i="18" s="1"/>
  <c r="L138" i="18"/>
  <c r="I373" i="18"/>
  <c r="J373" i="18" s="1"/>
  <c r="I244" i="18"/>
  <c r="J244" i="18" s="1"/>
  <c r="F30" i="18"/>
  <c r="F251" i="18"/>
  <c r="F196" i="18"/>
  <c r="O272" i="18"/>
  <c r="K373" i="18"/>
  <c r="K375" i="18"/>
  <c r="K374" i="18"/>
  <c r="I378" i="18"/>
  <c r="J378" i="18" s="1"/>
  <c r="K244" i="18"/>
  <c r="O393" i="18"/>
  <c r="O423" i="18"/>
  <c r="J49" i="18"/>
  <c r="L203" i="18"/>
  <c r="N203" i="18" s="1"/>
  <c r="I36" i="18"/>
  <c r="J36" i="18" s="1"/>
  <c r="L250" i="18"/>
  <c r="I40" i="18"/>
  <c r="J40" i="18" s="1"/>
  <c r="I18" i="18"/>
  <c r="J18" i="18" s="1"/>
  <c r="I203" i="18"/>
  <c r="J203" i="18" s="1"/>
  <c r="K386" i="18"/>
  <c r="I375" i="18"/>
  <c r="J375" i="18" s="1"/>
  <c r="K27" i="18"/>
  <c r="K118" i="18"/>
  <c r="I250" i="18"/>
  <c r="J250" i="18" s="1"/>
  <c r="L248" i="18"/>
  <c r="O57" i="18"/>
  <c r="O402" i="18"/>
  <c r="K157" i="18"/>
  <c r="I334" i="18"/>
  <c r="J334" i="18" s="1"/>
  <c r="O228" i="18"/>
  <c r="K203" i="18"/>
  <c r="L40" i="18"/>
  <c r="K393" i="18"/>
  <c r="J29" i="18"/>
  <c r="I258" i="18"/>
  <c r="J258" i="18" s="1"/>
  <c r="K258" i="18"/>
  <c r="K350" i="18"/>
  <c r="K245" i="18"/>
  <c r="I56" i="18"/>
  <c r="J56" i="18" s="1"/>
  <c r="K120" i="18"/>
  <c r="I120" i="18"/>
  <c r="J120" i="18" s="1"/>
  <c r="L190" i="18"/>
  <c r="L334" i="18"/>
  <c r="F228" i="18"/>
  <c r="L177" i="18"/>
  <c r="N177" i="18" s="1"/>
  <c r="K202" i="18"/>
  <c r="I275" i="18"/>
  <c r="J275" i="18" s="1"/>
  <c r="K179" i="18"/>
  <c r="F92" i="18"/>
  <c r="K298" i="18"/>
  <c r="I11" i="18"/>
  <c r="J11" i="18" s="1"/>
  <c r="L295" i="18"/>
  <c r="K259" i="18"/>
  <c r="F222" i="18"/>
  <c r="I298" i="18"/>
  <c r="J298" i="18" s="1"/>
  <c r="L216" i="18"/>
  <c r="I9" i="18"/>
  <c r="J9" i="18" s="1"/>
  <c r="I118" i="18"/>
  <c r="J118" i="18" s="1"/>
  <c r="K218" i="18"/>
  <c r="L191" i="18"/>
  <c r="L301" i="18"/>
  <c r="J23" i="18"/>
  <c r="L176" i="18"/>
  <c r="N176" i="18" s="1"/>
  <c r="L283" i="18"/>
  <c r="N283" i="18" s="1"/>
  <c r="I297" i="18"/>
  <c r="J297" i="18" s="1"/>
  <c r="F418" i="18"/>
  <c r="I299" i="18"/>
  <c r="J299" i="18" s="1"/>
  <c r="I360" i="18"/>
  <c r="J360" i="18" s="1"/>
  <c r="I177" i="18"/>
  <c r="J177" i="18" s="1"/>
  <c r="F329" i="18"/>
  <c r="F161" i="18"/>
  <c r="L450" i="18"/>
  <c r="K25" i="18"/>
  <c r="F153" i="18"/>
  <c r="I272" i="18"/>
  <c r="L256" i="18"/>
  <c r="K216" i="18"/>
  <c r="J90" i="18"/>
  <c r="K299" i="18"/>
  <c r="K296" i="18"/>
  <c r="L36" i="18"/>
  <c r="I25" i="18"/>
  <c r="J25" i="18" s="1"/>
  <c r="K295" i="18"/>
  <c r="J365" i="18"/>
  <c r="L201" i="18"/>
  <c r="N201" i="18" s="1"/>
  <c r="N216" i="18" s="1"/>
  <c r="N222" i="18" s="1"/>
  <c r="I348" i="18"/>
  <c r="J348" i="18" s="1"/>
  <c r="K355" i="18"/>
  <c r="I296" i="18"/>
  <c r="J296" i="18" s="1"/>
  <c r="I301" i="18"/>
  <c r="J301" i="18" s="1"/>
  <c r="J133" i="18"/>
  <c r="I259" i="18"/>
  <c r="J259" i="18" s="1"/>
  <c r="I216" i="18"/>
  <c r="J216" i="18" s="1"/>
  <c r="K11" i="18"/>
  <c r="K177" i="18"/>
  <c r="I202" i="18"/>
  <c r="J202" i="18" s="1"/>
  <c r="I201" i="18"/>
  <c r="L451" i="18"/>
  <c r="I179" i="18"/>
  <c r="J179" i="18" s="1"/>
  <c r="K348" i="18"/>
  <c r="K301" i="18"/>
  <c r="K160" i="18"/>
  <c r="K360" i="18"/>
  <c r="I350" i="18"/>
  <c r="J350" i="18" s="1"/>
  <c r="K119" i="18"/>
  <c r="O216" i="18"/>
  <c r="L355" i="18"/>
  <c r="N355" i="18" s="1"/>
  <c r="L372" i="18"/>
  <c r="F379" i="18"/>
  <c r="L14" i="18"/>
  <c r="L34" i="18"/>
  <c r="J34" i="18"/>
  <c r="F41" i="18"/>
  <c r="O181" i="18"/>
  <c r="O158" i="18" s="1"/>
  <c r="O161" i="18" s="1"/>
  <c r="L181" i="18"/>
  <c r="N181" i="18" s="1"/>
  <c r="N158" i="18" s="1"/>
  <c r="L166" i="18"/>
  <c r="N166" i="18" s="1"/>
  <c r="I166" i="18"/>
  <c r="J166" i="18" s="1"/>
  <c r="F168" i="18"/>
  <c r="K166" i="18"/>
  <c r="L435" i="18"/>
  <c r="F387" i="18"/>
  <c r="L175" i="18"/>
  <c r="I192" i="18"/>
  <c r="J192" i="18" s="1"/>
  <c r="I191" i="18"/>
  <c r="J191" i="18" s="1"/>
  <c r="K190" i="18"/>
  <c r="I190" i="18"/>
  <c r="J190" i="18" s="1"/>
  <c r="L189" i="18"/>
  <c r="K191" i="18"/>
  <c r="I195" i="18"/>
  <c r="J195" i="18" s="1"/>
  <c r="K194" i="18"/>
  <c r="F113" i="18"/>
  <c r="L111" i="18"/>
  <c r="L113" i="18" s="1"/>
  <c r="O281" i="18"/>
  <c r="O273" i="18"/>
  <c r="O274" i="18"/>
  <c r="O261" i="18"/>
  <c r="O275" i="18"/>
  <c r="L273" i="18"/>
  <c r="N273" i="18" s="1"/>
  <c r="L350" i="18"/>
  <c r="N350" i="18" s="1"/>
  <c r="K352" i="18"/>
  <c r="L55" i="18"/>
  <c r="F58" i="18"/>
  <c r="L402" i="18"/>
  <c r="N402" i="18" s="1"/>
  <c r="F406" i="18"/>
  <c r="L321" i="18"/>
  <c r="F397" i="18"/>
  <c r="L300" i="18"/>
  <c r="L119" i="18"/>
  <c r="N119" i="18" s="1"/>
  <c r="L179" i="18"/>
  <c r="N179" i="18" s="1"/>
  <c r="L258" i="18"/>
  <c r="N258" i="18" s="1"/>
  <c r="L454" i="18"/>
  <c r="F367" i="18"/>
  <c r="L346" i="18"/>
  <c r="O26" i="18"/>
  <c r="I26" i="18"/>
  <c r="J26" i="18" s="1"/>
  <c r="L46" i="18"/>
  <c r="N46" i="18" s="1"/>
  <c r="F50" i="18"/>
  <c r="J46" i="18"/>
  <c r="L104" i="18"/>
  <c r="N104" i="18" s="1"/>
  <c r="L416" i="18"/>
  <c r="N416" i="18" s="1"/>
  <c r="L202" i="18"/>
  <c r="L422" i="18"/>
  <c r="L424" i="18" s="1"/>
  <c r="I340" i="18"/>
  <c r="J340" i="18" s="1"/>
  <c r="L326" i="18"/>
  <c r="F466" i="18"/>
  <c r="I10" i="18"/>
  <c r="K10" i="18"/>
  <c r="F238" i="18"/>
  <c r="F78" i="18"/>
  <c r="I172" i="18"/>
  <c r="K172" i="18"/>
  <c r="L291" i="18"/>
  <c r="K291" i="18"/>
  <c r="O291" i="18"/>
  <c r="O303" i="18" s="1"/>
  <c r="O361" i="18"/>
  <c r="I361" i="18"/>
  <c r="J361" i="18" s="1"/>
  <c r="K361" i="18"/>
  <c r="L458" i="18"/>
  <c r="F341" i="18"/>
  <c r="L333" i="18"/>
  <c r="N333" i="18" s="1"/>
  <c r="N326" i="18" s="1"/>
  <c r="L15" i="18"/>
  <c r="N15" i="18" s="1"/>
  <c r="I15" i="18"/>
  <c r="J15" i="18" s="1"/>
  <c r="K15" i="18"/>
  <c r="I181" i="18"/>
  <c r="J181" i="18" s="1"/>
  <c r="L8" i="18"/>
  <c r="N8" i="18" s="1"/>
  <c r="O8" i="18"/>
  <c r="J8" i="18"/>
  <c r="I54" i="18"/>
  <c r="L146" i="18"/>
  <c r="N146" i="18" s="1"/>
  <c r="K145" i="18"/>
  <c r="O145" i="18"/>
  <c r="L274" i="18"/>
  <c r="N274" i="18" s="1"/>
  <c r="K274" i="18"/>
  <c r="L447" i="18"/>
  <c r="I267" i="18"/>
  <c r="J267" i="18" s="1"/>
  <c r="I121" i="18"/>
  <c r="K263" i="18"/>
  <c r="I262" i="18"/>
  <c r="J262" i="18" s="1"/>
  <c r="L404" i="18"/>
  <c r="L406" i="18" s="1"/>
  <c r="I91" i="18"/>
  <c r="I13" i="18"/>
  <c r="J13" i="18" s="1"/>
  <c r="I261" i="18"/>
  <c r="J261" i="18" s="1"/>
  <c r="O14" i="18"/>
  <c r="O179" i="18"/>
  <c r="O337" i="18"/>
  <c r="I165" i="18"/>
  <c r="J165" i="18" s="1"/>
  <c r="O346" i="18"/>
  <c r="I423" i="18"/>
  <c r="J423" i="18" s="1"/>
  <c r="O12" i="18"/>
  <c r="L145" i="18"/>
  <c r="N145" i="18" s="1"/>
  <c r="O339" i="18"/>
  <c r="O334" i="18"/>
  <c r="I422" i="18"/>
  <c r="J422" i="18" s="1"/>
  <c r="N321" i="18"/>
  <c r="F105" i="18"/>
  <c r="I256" i="18"/>
  <c r="J256" i="18" s="1"/>
  <c r="O109" i="18"/>
  <c r="K310" i="18"/>
  <c r="I157" i="18"/>
  <c r="K208" i="18"/>
  <c r="O422" i="18"/>
  <c r="L120" i="18"/>
  <c r="N120" i="18" s="1"/>
  <c r="L243" i="18"/>
  <c r="N243" i="18" s="1"/>
  <c r="N266" i="18" s="1"/>
  <c r="L150" i="18"/>
  <c r="L392" i="18"/>
  <c r="I453" i="18"/>
  <c r="J453" i="18" s="1"/>
  <c r="I443" i="18"/>
  <c r="L26" i="18"/>
  <c r="O189" i="18"/>
  <c r="O194" i="18"/>
  <c r="O190" i="18"/>
  <c r="O195" i="18"/>
  <c r="O192" i="18"/>
  <c r="L16" i="18"/>
  <c r="N16" i="18" s="1"/>
  <c r="O16" i="18"/>
  <c r="L47" i="18"/>
  <c r="N47" i="18" s="1"/>
  <c r="L83" i="18"/>
  <c r="F85" i="18"/>
  <c r="J83" i="18"/>
  <c r="F19" i="18"/>
  <c r="L117" i="18"/>
  <c r="F123" i="18"/>
  <c r="L10" i="18"/>
  <c r="N10" i="18" s="1"/>
  <c r="O10" i="18"/>
  <c r="N23" i="18"/>
  <c r="O23" i="18"/>
  <c r="L23" i="18"/>
  <c r="L267" i="18"/>
  <c r="N267" i="18" s="1"/>
  <c r="L18" i="18"/>
  <c r="N18" i="18" s="1"/>
  <c r="L11" i="18"/>
  <c r="L460" i="18"/>
  <c r="N460" i="18" s="1"/>
  <c r="K265" i="18"/>
  <c r="I265" i="18"/>
  <c r="J265" i="18" s="1"/>
  <c r="L336" i="18"/>
  <c r="L45" i="18"/>
  <c r="O396" i="18"/>
  <c r="O417" i="18"/>
  <c r="O15" i="18"/>
  <c r="L12" i="18"/>
  <c r="N12" i="18" s="1"/>
  <c r="O9" i="18"/>
  <c r="O25" i="18"/>
  <c r="O415" i="18"/>
  <c r="O56" i="18"/>
  <c r="O356" i="18"/>
  <c r="L396" i="18"/>
  <c r="N396" i="18" s="1"/>
  <c r="O394" i="18"/>
  <c r="L56" i="18"/>
  <c r="N56" i="18" s="1"/>
  <c r="L264" i="18"/>
  <c r="N264" i="18" s="1"/>
  <c r="L25" i="18"/>
  <c r="N25" i="18" s="1"/>
  <c r="L261" i="18"/>
  <c r="L70" i="18"/>
  <c r="L340" i="18"/>
  <c r="N340" i="18" s="1"/>
  <c r="L135" i="18"/>
  <c r="O75" i="18"/>
  <c r="L205" i="18"/>
  <c r="O206" i="18"/>
  <c r="L366" i="18"/>
  <c r="N366" i="18" s="1"/>
  <c r="O360" i="18"/>
  <c r="L430" i="18"/>
  <c r="L72" i="18"/>
  <c r="F321" i="18"/>
  <c r="L275" i="18"/>
  <c r="O286" i="18"/>
  <c r="L284" i="18"/>
  <c r="N284" i="18" s="1"/>
  <c r="L280" i="18"/>
  <c r="O336" i="18"/>
  <c r="O362" i="18"/>
  <c r="L361" i="18"/>
  <c r="N361" i="18" s="1"/>
  <c r="O358" i="18"/>
  <c r="L357" i="18"/>
  <c r="L165" i="18"/>
  <c r="I70" i="18"/>
  <c r="J70" i="18" s="1"/>
  <c r="I72" i="18"/>
  <c r="J72" i="18" s="1"/>
  <c r="I73" i="18"/>
  <c r="J73" i="18" s="1"/>
  <c r="K91" i="18"/>
  <c r="K92" i="18" s="1"/>
  <c r="K272" i="18"/>
  <c r="K334" i="18"/>
  <c r="K346" i="18"/>
  <c r="K422" i="18"/>
  <c r="K423" i="18"/>
  <c r="L157" i="18"/>
  <c r="L161" i="18" s="1"/>
  <c r="K70" i="18"/>
  <c r="K72" i="18"/>
  <c r="K73" i="18"/>
  <c r="O320" i="18"/>
  <c r="O347" i="18"/>
  <c r="L73" i="18"/>
  <c r="O319" i="18"/>
  <c r="O338" i="18"/>
  <c r="O70" i="18"/>
  <c r="O72" i="18"/>
  <c r="F468" i="18" l="1"/>
  <c r="K315" i="18"/>
  <c r="J307" i="18"/>
  <c r="J315" i="18" s="1"/>
  <c r="I315" i="18"/>
  <c r="N307" i="18"/>
  <c r="N315" i="18" s="1"/>
  <c r="L315" i="18"/>
  <c r="N291" i="18"/>
  <c r="N303" i="18" s="1"/>
  <c r="L303" i="18"/>
  <c r="K303" i="18"/>
  <c r="J291" i="18"/>
  <c r="J303" i="18" s="1"/>
  <c r="I303" i="18"/>
  <c r="O287" i="18"/>
  <c r="I287" i="18"/>
  <c r="K287" i="18"/>
  <c r="L287" i="18"/>
  <c r="N280" i="18"/>
  <c r="J280" i="18"/>
  <c r="O268" i="18"/>
  <c r="L268" i="18"/>
  <c r="K268" i="18"/>
  <c r="I268" i="18"/>
  <c r="L276" i="18"/>
  <c r="J272" i="18"/>
  <c r="J276" i="18" s="1"/>
  <c r="I276" i="18"/>
  <c r="O276" i="18"/>
  <c r="K276" i="18"/>
  <c r="J255" i="18"/>
  <c r="J268" i="18" s="1"/>
  <c r="N255" i="18"/>
  <c r="N268" i="18" s="1"/>
  <c r="O251" i="18"/>
  <c r="K221" i="18"/>
  <c r="K222" i="18" s="1"/>
  <c r="I221" i="18"/>
  <c r="J221" i="18" s="1"/>
  <c r="J222" i="18" s="1"/>
  <c r="N161" i="18"/>
  <c r="N11" i="18"/>
  <c r="J326" i="18"/>
  <c r="J251" i="18" s="1"/>
  <c r="O50" i="18"/>
  <c r="O238" i="18"/>
  <c r="I141" i="18"/>
  <c r="I329" i="18"/>
  <c r="J233" i="18"/>
  <c r="J238" i="18" s="1"/>
  <c r="I113" i="18"/>
  <c r="N92" i="18"/>
  <c r="T92" i="18"/>
  <c r="N14" i="22"/>
  <c r="O329" i="18"/>
  <c r="K466" i="18"/>
  <c r="K329" i="18"/>
  <c r="K105" i="18"/>
  <c r="K341" i="18"/>
  <c r="J113" i="18"/>
  <c r="I448" i="18"/>
  <c r="J448" i="18" s="1"/>
  <c r="K448" i="18"/>
  <c r="J403" i="18"/>
  <c r="J406" i="18" s="1"/>
  <c r="N205" i="18"/>
  <c r="L212" i="18"/>
  <c r="K212" i="18"/>
  <c r="J201" i="18"/>
  <c r="J212" i="18" s="1"/>
  <c r="I212" i="18"/>
  <c r="O212" i="18"/>
  <c r="J84" i="18"/>
  <c r="J85" i="18" s="1"/>
  <c r="J141" i="18"/>
  <c r="I387" i="18"/>
  <c r="I105" i="18"/>
  <c r="N78" i="18"/>
  <c r="K113" i="18"/>
  <c r="K161" i="18"/>
  <c r="J387" i="18"/>
  <c r="J424" i="18"/>
  <c r="K397" i="18"/>
  <c r="K387" i="18"/>
  <c r="L168" i="18"/>
  <c r="K58" i="18"/>
  <c r="K418" i="18"/>
  <c r="K123" i="18"/>
  <c r="I397" i="18"/>
  <c r="K168" i="18"/>
  <c r="L98" i="18"/>
  <c r="N96" i="18"/>
  <c r="J105" i="18"/>
  <c r="O98" i="18"/>
  <c r="I98" i="18"/>
  <c r="J97" i="18"/>
  <c r="J98" i="18" s="1"/>
  <c r="J319" i="18"/>
  <c r="J321" i="18" s="1"/>
  <c r="K379" i="18"/>
  <c r="J393" i="18"/>
  <c r="J397" i="18" s="1"/>
  <c r="I153" i="18"/>
  <c r="K153" i="18"/>
  <c r="K19" i="18"/>
  <c r="I418" i="18"/>
  <c r="J418" i="18"/>
  <c r="J228" i="18"/>
  <c r="O92" i="18"/>
  <c r="I41" i="18"/>
  <c r="L238" i="18"/>
  <c r="P182" i="18"/>
  <c r="P468" i="18" s="1"/>
  <c r="J341" i="18"/>
  <c r="L228" i="18"/>
  <c r="J41" i="18"/>
  <c r="I379" i="18"/>
  <c r="K196" i="18"/>
  <c r="J147" i="18"/>
  <c r="J153" i="18" s="1"/>
  <c r="K30" i="18"/>
  <c r="O406" i="18"/>
  <c r="K41" i="18"/>
  <c r="O58" i="18"/>
  <c r="I341" i="18"/>
  <c r="J30" i="18"/>
  <c r="I196" i="18"/>
  <c r="I168" i="18"/>
  <c r="K182" i="18"/>
  <c r="I367" i="18"/>
  <c r="T222" i="18"/>
  <c r="O222" i="18"/>
  <c r="L222" i="18"/>
  <c r="K367" i="18"/>
  <c r="I30" i="18"/>
  <c r="O424" i="18"/>
  <c r="I19" i="18"/>
  <c r="J10" i="18"/>
  <c r="J19" i="18" s="1"/>
  <c r="N372" i="18"/>
  <c r="L379" i="18"/>
  <c r="N428" i="18"/>
  <c r="N15" i="22"/>
  <c r="T303" i="18"/>
  <c r="L329" i="18"/>
  <c r="L251" i="18"/>
  <c r="N34" i="18"/>
  <c r="L41" i="18"/>
  <c r="O182" i="18"/>
  <c r="N406" i="18"/>
  <c r="N175" i="18"/>
  <c r="L182" i="18"/>
  <c r="J157" i="18"/>
  <c r="J161" i="18" s="1"/>
  <c r="I161" i="18"/>
  <c r="N55" i="18"/>
  <c r="L58" i="18"/>
  <c r="N168" i="18"/>
  <c r="O153" i="18"/>
  <c r="J367" i="18"/>
  <c r="J168" i="18"/>
  <c r="I424" i="18"/>
  <c r="I92" i="18"/>
  <c r="J91" i="18"/>
  <c r="J92" i="18" s="1"/>
  <c r="J121" i="18"/>
  <c r="J123" i="18" s="1"/>
  <c r="I123" i="18"/>
  <c r="J172" i="18"/>
  <c r="J182" i="18" s="1"/>
  <c r="I182" i="18"/>
  <c r="J78" i="18"/>
  <c r="J196" i="18"/>
  <c r="I58" i="18"/>
  <c r="J54" i="18"/>
  <c r="J58" i="18" s="1"/>
  <c r="J379" i="18"/>
  <c r="L196" i="18"/>
  <c r="N238" i="18"/>
  <c r="N150" i="18"/>
  <c r="L153" i="18"/>
  <c r="O78" i="18"/>
  <c r="O30" i="18"/>
  <c r="L418" i="18"/>
  <c r="J443" i="18"/>
  <c r="O397" i="18"/>
  <c r="N30" i="18"/>
  <c r="O367" i="18"/>
  <c r="O418" i="18"/>
  <c r="O19" i="18"/>
  <c r="I78" i="18"/>
  <c r="O321" i="18"/>
  <c r="N135" i="18"/>
  <c r="L141" i="18"/>
  <c r="N336" i="18"/>
  <c r="L341" i="18"/>
  <c r="L387" i="18"/>
  <c r="L105" i="18"/>
  <c r="N392" i="18"/>
  <c r="L397" i="18"/>
  <c r="N275" i="18"/>
  <c r="N276" i="18" s="1"/>
  <c r="L19" i="18"/>
  <c r="N117" i="18"/>
  <c r="L123" i="18"/>
  <c r="N83" i="18"/>
  <c r="L85" i="18"/>
  <c r="N251" i="18"/>
  <c r="K424" i="18"/>
  <c r="N45" i="18"/>
  <c r="O341" i="18"/>
  <c r="L78" i="18"/>
  <c r="N430" i="18"/>
  <c r="L466" i="18"/>
  <c r="O466" i="18"/>
  <c r="K78" i="18"/>
  <c r="N357" i="18"/>
  <c r="L367" i="18"/>
  <c r="L30" i="18"/>
  <c r="O196" i="18"/>
  <c r="O468" i="18" l="1"/>
  <c r="N287" i="18"/>
  <c r="J287" i="18"/>
  <c r="T287" i="18"/>
  <c r="T268" i="18"/>
  <c r="N23" i="22"/>
  <c r="T161" i="18"/>
  <c r="I222" i="18"/>
  <c r="N22" i="22"/>
  <c r="N13" i="22"/>
  <c r="T251" i="18"/>
  <c r="J329" i="18"/>
  <c r="N141" i="18"/>
  <c r="U92" i="18"/>
  <c r="I466" i="18"/>
  <c r="J466" i="18"/>
  <c r="N466" i="18"/>
  <c r="U161" i="18"/>
  <c r="N98" i="18"/>
  <c r="T113" i="18"/>
  <c r="N228" i="18"/>
  <c r="U222" i="18"/>
  <c r="U238" i="18"/>
  <c r="T238" i="18"/>
  <c r="U168" i="18"/>
  <c r="N182" i="18"/>
  <c r="N329" i="18"/>
  <c r="T406" i="18"/>
  <c r="N212" i="18"/>
  <c r="N196" i="18"/>
  <c r="N58" i="18"/>
  <c r="U303" i="18"/>
  <c r="T168" i="18"/>
  <c r="U406" i="18"/>
  <c r="N41" i="18"/>
  <c r="T41" i="18"/>
  <c r="N379" i="18"/>
  <c r="T424" i="18"/>
  <c r="N105" i="18"/>
  <c r="T276" i="18"/>
  <c r="N50" i="18"/>
  <c r="N19" i="18"/>
  <c r="N341" i="18"/>
  <c r="T78" i="18"/>
  <c r="U113" i="18"/>
  <c r="N367" i="18"/>
  <c r="N85" i="18"/>
  <c r="N387" i="18"/>
  <c r="N397" i="18"/>
  <c r="T321" i="18"/>
  <c r="N123" i="18"/>
  <c r="N418" i="18"/>
  <c r="N153" i="18"/>
  <c r="N468" i="18" l="1"/>
  <c r="U287" i="18"/>
  <c r="U268" i="18"/>
  <c r="U251" i="18"/>
  <c r="U58" i="18"/>
  <c r="T182" i="18"/>
  <c r="U182" i="18"/>
  <c r="T367" i="18"/>
  <c r="U30" i="18"/>
  <c r="T141" i="18"/>
  <c r="U424" i="18"/>
  <c r="T98" i="18"/>
  <c r="U98" i="18"/>
  <c r="U228" i="18"/>
  <c r="T228" i="18"/>
  <c r="U196" i="18"/>
  <c r="U321" i="18"/>
  <c r="U41" i="18"/>
  <c r="U78" i="18"/>
  <c r="U379" i="18"/>
  <c r="T379" i="18"/>
  <c r="T329" i="18"/>
  <c r="U141" i="18"/>
  <c r="U367" i="18"/>
  <c r="U105" i="18"/>
  <c r="T105" i="18"/>
  <c r="U153" i="18"/>
  <c r="T153" i="18"/>
  <c r="U85" i="18"/>
  <c r="T85" i="18"/>
  <c r="U387" i="18"/>
  <c r="T387" i="18"/>
  <c r="U397" i="18"/>
  <c r="T397" i="18"/>
  <c r="U19" i="18"/>
  <c r="U418" i="18"/>
  <c r="T418" i="18"/>
  <c r="U123" i="18"/>
  <c r="T123" i="18"/>
  <c r="U50" i="18"/>
  <c r="T50" i="18"/>
  <c r="U466" i="18"/>
  <c r="T466" i="18"/>
  <c r="U341" i="18"/>
  <c r="T341" i="18"/>
  <c r="U276" i="18" l="1"/>
  <c r="T212" i="18"/>
  <c r="T468" i="18" s="1"/>
  <c r="N12" i="22"/>
  <c r="N16" i="22" s="1"/>
  <c r="N24" i="22" s="1"/>
  <c r="U329" i="18"/>
  <c r="U212" i="18"/>
  <c r="U468" i="18" l="1"/>
  <c r="F22" i="22"/>
  <c r="K468" i="18"/>
  <c r="K50" i="18"/>
  <c r="L50" i="18"/>
  <c r="L468" i="18"/>
  <c r="M50" i="18"/>
  <c r="M468" i="18"/>
  <c r="I50" i="18"/>
  <c r="I468" i="18"/>
  <c r="J50" i="18"/>
  <c r="J468" i="18"/>
</calcChain>
</file>

<file path=xl/sharedStrings.xml><?xml version="1.0" encoding="utf-8"?>
<sst xmlns="http://schemas.openxmlformats.org/spreadsheetml/2006/main" count="1497" uniqueCount="484">
  <si>
    <t>LOURDES CURIEL FREGOSO</t>
  </si>
  <si>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</si>
  <si>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</si>
  <si>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</si>
  <si>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</si>
  <si>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</si>
  <si>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</si>
  <si>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</si>
  <si>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</si>
  <si>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</si>
  <si>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</si>
  <si>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</si>
  <si>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</si>
  <si>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</si>
  <si>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</si>
  <si>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</si>
  <si>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</si>
  <si>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</si>
  <si>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</si>
  <si>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</si>
  <si>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</si>
  <si>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</si>
  <si>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</si>
  <si>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</si>
  <si>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</si>
  <si>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</si>
  <si>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</si>
  <si>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</si>
  <si>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</si>
  <si>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</si>
  <si>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</si>
  <si>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</si>
  <si>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</si>
  <si>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</si>
  <si>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</si>
  <si>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</si>
  <si>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</si>
  <si>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</si>
  <si>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</si>
  <si>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</si>
  <si>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</si>
  <si>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</si>
  <si>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</si>
  <si>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</si>
  <si>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</si>
  <si>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</si>
  <si>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</si>
  <si>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</si>
  <si>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</si>
  <si>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</si>
  <si>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</si>
  <si>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</si>
  <si>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</si>
  <si>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</si>
  <si>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</si>
  <si>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</si>
  <si>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</si>
  <si>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</si>
  <si>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</si>
  <si>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</si>
  <si>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LUIS ANTONIO  HERNANDEZ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</si>
  <si>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</si>
  <si>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</si>
  <si>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</si>
  <si>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</si>
  <si>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</si>
  <si>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</si>
  <si>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</si>
  <si>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</si>
  <si>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</si>
  <si>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</si>
  <si>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</si>
  <si>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</si>
  <si>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</si>
  <si>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</si>
  <si>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</si>
  <si>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</si>
  <si>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</si>
  <si>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</si>
  <si>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</si>
  <si>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</si>
  <si>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</si>
  <si>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</si>
  <si>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</si>
  <si>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</si>
  <si>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</si>
  <si>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</si>
  <si>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</si>
  <si>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</si>
  <si>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</si>
  <si>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</si>
  <si>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</si>
  <si>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</si>
  <si>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</si>
  <si>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</si>
  <si>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</si>
  <si>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</si>
  <si>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</si>
  <si>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</si>
  <si>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</si>
  <si>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</si>
  <si>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</si>
  <si>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</si>
  <si>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</si>
  <si>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</si>
  <si>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</si>
  <si>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</si>
  <si>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</si>
  <si>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</si>
  <si>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</si>
  <si>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</si>
  <si>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</si>
  <si>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</si>
  <si>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</si>
  <si>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</si>
  <si>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</si>
  <si>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</si>
  <si>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</si>
  <si>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</si>
  <si>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</si>
  <si>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</si>
  <si>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</si>
  <si>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</si>
  <si>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</si>
  <si>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</si>
  <si>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</si>
  <si>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</si>
  <si>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</si>
  <si>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</si>
  <si>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</si>
  <si>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</si>
  <si>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</si>
  <si>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</si>
  <si>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</si>
  <si>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</si>
  <si>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</si>
  <si>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</si>
  <si>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</si>
  <si>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</si>
  <si>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</si>
  <si>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</si>
  <si>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</si>
  <si>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</si>
  <si>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</si>
  <si>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</si>
  <si>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</si>
  <si>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</si>
  <si>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</si>
  <si>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</si>
  <si>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</si>
  <si>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</si>
  <si>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</si>
  <si>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</si>
  <si>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</si>
  <si>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</si>
  <si>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</si>
  <si>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</si>
  <si>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</si>
  <si>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</si>
  <si>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</si>
  <si>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</si>
  <si>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</si>
  <si>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</si>
  <si>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</si>
  <si>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</si>
  <si>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</si>
  <si>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</si>
  <si>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JORGE ALFREDO ROMERO  HERRERA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</si>
  <si>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</si>
  <si>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</si>
  <si>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</si>
  <si>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</si>
  <si>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</si>
  <si>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</si>
  <si>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</si>
  <si>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</si>
  <si>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</si>
  <si>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</si>
  <si>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</si>
  <si>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</si>
  <si>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</si>
  <si>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</si>
  <si>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</si>
  <si>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</si>
  <si>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</si>
  <si>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</si>
  <si>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</si>
  <si>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</si>
  <si>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</si>
  <si>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</si>
  <si>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</si>
  <si>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</si>
  <si>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</si>
  <si>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</si>
  <si>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</si>
  <si>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</si>
  <si>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</si>
  <si>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</si>
  <si>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</si>
  <si>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</si>
  <si>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</si>
  <si>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</si>
  <si>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</si>
  <si>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</si>
  <si>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</si>
  <si>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</si>
  <si>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</si>
  <si>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</si>
  <si>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</si>
  <si>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</si>
  <si>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</si>
  <si>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</si>
  <si>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</si>
  <si>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</si>
  <si>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</si>
  <si>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</si>
  <si>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</si>
  <si>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</si>
  <si>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</si>
  <si>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</si>
  <si>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</si>
  <si>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</si>
  <si>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</si>
  <si>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</si>
  <si>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</si>
  <si>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</si>
  <si>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</si>
  <si>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</si>
  <si>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</si>
  <si>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</si>
  <si>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</si>
  <si>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</si>
  <si>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</si>
  <si>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</si>
  <si>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</si>
  <si>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</si>
  <si>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</si>
  <si>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</si>
  <si>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EDSON OSVALDO CASITLLON MORA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</si>
  <si>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</si>
  <si>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</si>
  <si>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</si>
  <si>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</si>
  <si>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</si>
  <si>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</si>
  <si>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JOSE MARIA SOLIS RODRIGUEZ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</si>
  <si>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</si>
  <si>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</si>
  <si>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</si>
  <si>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</si>
  <si>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</si>
  <si>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</si>
  <si>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LILLIA HAYDEE MUÑOZ BECERRA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</si>
  <si>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</si>
  <si>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</si>
  <si>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</si>
  <si>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</si>
  <si>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</si>
  <si>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</si>
  <si>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</si>
  <si>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</si>
  <si>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</si>
  <si>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</si>
  <si>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</si>
  <si>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</si>
  <si>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CINDY DANIARI GONZALEZ BETANCOURT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</si>
  <si>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</si>
  <si>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</si>
  <si>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</si>
  <si>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</si>
  <si>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</si>
  <si>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</si>
  <si>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</si>
  <si>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</si>
  <si>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</si>
  <si>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</si>
  <si>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</si>
  <si>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</si>
  <si>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</si>
  <si>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</si>
  <si>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</si>
  <si>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</si>
  <si>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</si>
  <si>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</si>
  <si>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</si>
  <si>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</si>
  <si>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</si>
  <si>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</si>
  <si>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</si>
  <si>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</si>
  <si>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</si>
  <si>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</si>
  <si>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</si>
  <si>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</si>
  <si>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</si>
  <si>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</si>
  <si>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</si>
  <si>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</si>
  <si>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</si>
  <si>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</si>
  <si>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RELACION DE CHEQUES</t>
  </si>
  <si>
    <t>OSCAR ALEJANDRO ALCARAZ SERNA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</si>
  <si>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</si>
  <si>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</si>
  <si>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</si>
  <si>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</si>
  <si>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</si>
  <si>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</si>
  <si>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</si>
  <si>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</si>
  <si>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</si>
  <si>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</si>
  <si>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</si>
  <si>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</si>
  <si>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</si>
  <si>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</si>
  <si>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</si>
  <si>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</si>
  <si>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</si>
  <si>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</si>
  <si>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</si>
  <si>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</si>
  <si>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</si>
  <si>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</si>
  <si>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</si>
  <si>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</si>
  <si>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</si>
  <si>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</si>
  <si>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</si>
  <si>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JOSE MANUEL PANTOJA ARIAS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</si>
  <si>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</si>
  <si>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</si>
  <si>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</si>
  <si>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</si>
  <si>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</si>
  <si>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</si>
  <si>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ALDO RAUL VICENTE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</si>
  <si>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</si>
  <si>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</si>
  <si>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</si>
  <si>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</si>
  <si>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</si>
  <si>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</si>
  <si>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</si>
  <si>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</si>
  <si>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</si>
  <si>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</si>
  <si>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</si>
  <si>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</si>
  <si>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</si>
  <si>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JUAN CALOS JOYA SANCHEZ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</si>
  <si>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</si>
  <si>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</si>
  <si>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</si>
  <si>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</si>
  <si>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</si>
  <si>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</si>
  <si>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</si>
  <si>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</si>
  <si>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</si>
  <si>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CLAUDIA YANELI MENDOZA RODRIGUEZ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</si>
  <si>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</si>
  <si>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</si>
  <si>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</si>
  <si>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</si>
  <si>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</si>
  <si>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</si>
  <si>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</si>
  <si>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</si>
  <si>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</si>
  <si>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</si>
  <si>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ADMINISTRACION 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</si>
  <si>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</si>
  <si>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</si>
  <si>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</si>
  <si>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</si>
  <si>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</si>
  <si>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</si>
  <si>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</si>
  <si>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</si>
  <si>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</si>
  <si>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</si>
  <si>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</si>
  <si>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</si>
  <si>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</si>
  <si>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</si>
  <si>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</si>
  <si>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</si>
  <si>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</si>
  <si>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</si>
  <si>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</si>
  <si>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</si>
  <si>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</si>
  <si>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</si>
  <si>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</si>
  <si>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</si>
  <si>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</si>
  <si>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</si>
  <si>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</si>
  <si>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</si>
  <si>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</si>
  <si>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</si>
  <si>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</si>
  <si>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</si>
  <si>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</si>
  <si>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</si>
  <si>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</si>
  <si>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</si>
  <si>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ABRIL JESSENIA MARTINEZ RENTERIA</t>
  </si>
  <si>
    <t>RIGOBERTO GONZALEZ CORONA</t>
  </si>
  <si>
    <t xml:space="preserve">JOSE JUAN CHAVEZ ROMERO </t>
  </si>
  <si>
    <t>ANGELES RAQUEL CRUZ ESTRADA</t>
  </si>
  <si>
    <t>PLAZA CON PERMISO</t>
  </si>
  <si>
    <t>JOSE ANGEL GARCIA GARCIA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</si>
  <si>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</si>
  <si>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</si>
  <si>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</si>
  <si>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</si>
  <si>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</si>
  <si>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</si>
  <si>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</si>
  <si>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</si>
  <si>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ALEJANDRO RODRIGUEZ JOYA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</si>
  <si>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</si>
  <si>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</si>
  <si>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</si>
  <si>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</si>
  <si>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</si>
  <si>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</si>
  <si>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</si>
  <si>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</si>
  <si>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</si>
  <si>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</si>
  <si>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</si>
  <si>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</si>
  <si>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</si>
  <si>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</si>
  <si>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</si>
  <si>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</si>
  <si>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</si>
  <si>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DISPERSIONES DE OTROS BANCOS</t>
  </si>
  <si>
    <t>Num.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</si>
  <si>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</si>
  <si>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</si>
  <si>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</si>
  <si>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</si>
  <si>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</si>
  <si>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</si>
  <si>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</si>
  <si>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CHEQUE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</si>
  <si>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</si>
  <si>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</si>
  <si>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</si>
  <si>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</si>
  <si>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</si>
  <si>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</si>
  <si>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</si>
  <si>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</si>
  <si>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</si>
  <si>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MARTIN ULISES GOMEZ HERNANDEZ</t>
  </si>
  <si>
    <t>ERNESTO RUBEN SANCHEZ DOROTEO</t>
  </si>
  <si>
    <t>GILBERTO GOMEZ GORDIAN</t>
  </si>
  <si>
    <t>ADAN RETANO BUENO</t>
  </si>
  <si>
    <t xml:space="preserve">PROYECTISTA </t>
  </si>
  <si>
    <t>JOSE DE JESUS DELGADO VALDEZ</t>
  </si>
  <si>
    <t>FRANCISCO JAVIER LOPEZ ESPINOZA</t>
  </si>
  <si>
    <t>JULIAN GUSTAVO GALINDO VELTRAN</t>
  </si>
  <si>
    <t>PERSONAL CON PAGO EN DISPERSION A OTROS BANCOS</t>
  </si>
  <si>
    <t>J. JESUS CASTAÑEDA PEÑA</t>
  </si>
  <si>
    <t>JESUS HARIF SANCHEZ HORTA</t>
  </si>
  <si>
    <t>Publicadas en el DOF el 27 de Diciembre del 2021</t>
  </si>
  <si>
    <t>MISELANEA FISCAL PARA EL AÑO 2022</t>
  </si>
  <si>
    <t>TARIFA DEL IMPUESTO QUINCENAL 2022</t>
  </si>
  <si>
    <t>TABLA DEL SUBSIDIO PARA EL EMPLEO MENSUAL ENERO-DICIEMBRE 2022</t>
  </si>
  <si>
    <t>MILTON ANTONIO SERRANO JOSE</t>
  </si>
  <si>
    <t>POLICIA DE LINIA</t>
  </si>
  <si>
    <t>PERIODO DEL 01 AL 15 DE ENERO DEL 2023</t>
  </si>
  <si>
    <t>YOVANI SAMUEL LEYVA CARDENAS</t>
  </si>
  <si>
    <t>CHOFER ESCOLTA</t>
  </si>
  <si>
    <t>ELBA LUCERO LEPE QUINTERO</t>
  </si>
  <si>
    <t>PERMISO TEMPORAL</t>
  </si>
  <si>
    <t>AGUA POTABLE</t>
  </si>
  <si>
    <t>ALUMBRADO PUBLICO</t>
  </si>
  <si>
    <t>ASEO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</si>
</sst>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5" fillId="3" borderId="0" xfId="0" applyFont="1" applyFill="1" applyAlignment="1">
      <alignment horizontal="centerContinuous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43" fontId="6" fillId="3" borderId="0" xfId="1" applyFont="1" applyFill="1" applyBorder="1" applyAlignment="1" applyProtection="1"/>
    <xf numFmtId="10" fontId="6" fillId="3" borderId="0" xfId="0" applyNumberFormat="1" applyFont="1" applyFill="1"/>
    <xf numFmtId="2" fontId="0" fillId="3" borderId="0" xfId="0" applyNumberFormat="1" applyFill="1"/>
    <xf numFmtId="43" fontId="14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0" fillId="0" borderId="0" xfId="0" applyNumberFormat="1"/>
    <xf numFmtId="0" fontId="21" fillId="4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20" fillId="2" borderId="0" xfId="2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9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20" fillId="0" borderId="1" xfId="1" applyNumberFormat="1" applyFont="1" applyFill="1" applyBorder="1" applyAlignment="1">
      <alignment horizontal="left" vertical="center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1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12" fillId="0" borderId="0" xfId="2" applyNumberFormat="1" applyFont="1" applyAlignment="1">
      <alignment horizontal="center" vertical="center" wrapText="1"/>
    </xf>
    <xf numFmtId="164" fontId="21" fillId="4" borderId="1" xfId="2" applyNumberFormat="1" applyFont="1" applyFill="1" applyBorder="1" applyAlignment="1">
      <alignment horizontal="center" vertical="center" wrapText="1"/>
    </xf>
    <xf numFmtId="164" fontId="22" fillId="4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4" fontId="20" fillId="0" borderId="1" xfId="2" applyNumberFormat="1" applyFont="1" applyFill="1" applyBorder="1" applyAlignment="1">
      <alignment horizontal="center" vertical="center"/>
    </xf>
    <xf numFmtId="164" fontId="20" fillId="0" borderId="1" xfId="2" applyNumberFormat="1" applyFont="1" applyBorder="1" applyAlignment="1">
      <alignment horizontal="center" vertical="center"/>
    </xf>
    <xf numFmtId="164" fontId="23" fillId="0" borderId="1" xfId="2" applyNumberFormat="1" applyFont="1" applyFill="1" applyBorder="1" applyAlignment="1">
      <alignment horizontal="center" vertical="center"/>
    </xf>
    <xf numFmtId="164" fontId="20" fillId="2" borderId="0" xfId="2" applyNumberFormat="1" applyFont="1" applyFill="1" applyBorder="1" applyAlignment="1">
      <alignment horizontal="center" vertical="center"/>
    </xf>
    <xf numFmtId="164" fontId="21" fillId="2" borderId="0" xfId="2" applyNumberFormat="1" applyFont="1" applyFill="1" applyAlignment="1">
      <alignment horizontal="center" vertical="center"/>
    </xf>
    <xf numFmtId="164" fontId="21" fillId="0" borderId="1" xfId="2" applyNumberFormat="1" applyFont="1" applyFill="1" applyBorder="1" applyAlignment="1">
      <alignment horizontal="center" vertical="center"/>
    </xf>
    <xf numFmtId="164" fontId="21" fillId="2" borderId="0" xfId="2" applyNumberFormat="1" applyFont="1" applyFill="1" applyBorder="1" applyAlignment="1">
      <alignment horizontal="center" vertical="center"/>
    </xf>
    <xf numFmtId="164" fontId="21" fillId="0" borderId="1" xfId="2" applyNumberFormat="1" applyFont="1" applyBorder="1" applyAlignment="1">
      <alignment horizontal="center" vertical="center"/>
    </xf>
    <xf numFmtId="164" fontId="20" fillId="0" borderId="0" xfId="2" applyNumberFormat="1" applyFont="1" applyAlignment="1">
      <alignment horizontal="center" vertical="center"/>
    </xf>
    <xf numFmtId="164" fontId="21" fillId="0" borderId="0" xfId="2" applyNumberFormat="1" applyFont="1" applyAlignment="1">
      <alignment horizontal="center" vertical="center"/>
    </xf>
    <xf numFmtId="164" fontId="20" fillId="0" borderId="0" xfId="2" applyNumberFormat="1" applyFont="1" applyFill="1" applyBorder="1" applyAlignment="1">
      <alignment horizontal="center" vertical="center"/>
    </xf>
    <xf numFmtId="164" fontId="21" fillId="0" borderId="0" xfId="2" applyNumberFormat="1" applyFont="1" applyFill="1" applyBorder="1" applyAlignment="1">
      <alignment horizontal="center" vertical="center"/>
    </xf>
    <xf numFmtId="164" fontId="20" fillId="0" borderId="1" xfId="2" applyNumberFormat="1" applyFont="1" applyFill="1" applyBorder="1" applyAlignment="1">
      <alignment horizontal="center"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164" fontId="20" fillId="0" borderId="1" xfId="2" applyNumberFormat="1" applyFont="1" applyBorder="1" applyAlignment="1">
      <alignment horizontal="center" vertical="center" wrapText="1"/>
    </xf>
    <xf numFmtId="164" fontId="20" fillId="2" borderId="1" xfId="2" applyNumberFormat="1" applyFont="1" applyFill="1" applyBorder="1" applyAlignment="1">
      <alignment horizontal="center" vertical="center"/>
    </xf>
    <xf numFmtId="164" fontId="21" fillId="2" borderId="1" xfId="2" applyNumberFormat="1" applyFont="1" applyFill="1" applyBorder="1" applyAlignment="1">
      <alignment horizontal="center" vertical="center"/>
    </xf>
    <xf numFmtId="164" fontId="21" fillId="0" borderId="1" xfId="2" applyNumberFormat="1" applyFont="1" applyBorder="1" applyAlignment="1">
      <alignment horizontal="center" vertical="center" wrapText="1"/>
    </xf>
    <xf numFmtId="164" fontId="20" fillId="2" borderId="1" xfId="2" applyNumberFormat="1" applyFont="1" applyFill="1" applyBorder="1" applyAlignment="1">
      <alignment horizontal="center" vertical="center" wrapText="1"/>
    </xf>
    <xf numFmtId="164" fontId="21" fillId="0" borderId="0" xfId="2" applyNumberFormat="1" applyFont="1" applyAlignment="1">
      <alignment horizontal="center" wrapText="1"/>
    </xf>
    <xf numFmtId="164" fontId="21" fillId="2" borderId="5" xfId="2" applyNumberFormat="1" applyFont="1" applyFill="1" applyBorder="1" applyAlignment="1">
      <alignment horizontal="center" vertical="center"/>
    </xf>
    <xf numFmtId="164" fontId="21" fillId="0" borderId="5" xfId="2" applyNumberFormat="1" applyFont="1" applyBorder="1" applyAlignment="1">
      <alignment horizontal="center" vertical="center"/>
    </xf>
    <xf numFmtId="164" fontId="4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 vertical="center"/>
    </xf>
    <xf numFmtId="164" fontId="12" fillId="0" borderId="0" xfId="2" applyNumberFormat="1" applyFont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43" fontId="20" fillId="0" borderId="1" xfId="1" applyFont="1" applyFill="1" applyBorder="1" applyAlignment="1">
      <alignment horizontal="center" vertical="center"/>
    </xf>
    <xf numFmtId="43" fontId="20" fillId="0" borderId="1" xfId="0" applyNumberFormat="1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44" fontId="20" fillId="0" borderId="1" xfId="2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0" fillId="0" borderId="10" xfId="2" applyNumberFormat="1" applyFont="1" applyFill="1" applyBorder="1" applyAlignment="1">
      <alignment horizontal="center" vertical="center"/>
    </xf>
    <xf numFmtId="164" fontId="20" fillId="0" borderId="10" xfId="2" applyNumberFormat="1" applyFont="1" applyFill="1" applyBorder="1" applyAlignment="1">
      <alignment horizontal="center" vertical="center"/>
    </xf>
    <xf numFmtId="164" fontId="20" fillId="0" borderId="10" xfId="2" applyNumberFormat="1" applyFont="1" applyBorder="1" applyAlignment="1">
      <alignment horizontal="center" vertical="center"/>
    </xf>
    <xf numFmtId="164" fontId="21" fillId="0" borderId="10" xfId="2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164" fontId="20" fillId="0" borderId="0" xfId="2" applyNumberFormat="1" applyFont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23" fillId="0" borderId="0" xfId="2" applyNumberFormat="1" applyFont="1" applyFill="1" applyBorder="1" applyAlignment="1">
      <alignment horizontal="center" vertical="center"/>
    </xf>
    <xf numFmtId="164" fontId="20" fillId="0" borderId="0" xfId="2" applyNumberFormat="1" applyFont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43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17" fillId="0" borderId="5" xfId="0" applyNumberFormat="1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43" fontId="15" fillId="0" borderId="2" xfId="0" applyNumberFormat="1" applyFont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43" fontId="15" fillId="0" borderId="1" xfId="0" applyNumberFormat="1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right"/>
    </xf>
    <xf numFmtId="0" fontId="11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0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right"/>
    </xf>
    <xf numFmtId="0" fontId="2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CC00"/>
      <color rgb="FFFFFF00"/>
      <color rgb="FF66FF33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1232064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20</xdr:col>
      <xdr:colOff>581659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0</xdr:row>
      <xdr:rowOff>170709</xdr:rowOff>
    </xdr:from>
    <xdr:to>
      <xdr:col>1</xdr:col>
      <xdr:colOff>4592</xdr:colOff>
      <xdr:row>3</xdr:row>
      <xdr:rowOff>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70709"/>
          <a:ext cx="635147" cy="579862"/>
        </a:xfrm>
        <a:prstGeom prst="rect">
          <a:avLst/>
        </a:prstGeom>
      </xdr:spPr>
    </xdr:pic>
    <xdr:clientData/>
  </xdr:twoCellAnchor>
  <xdr:oneCellAnchor>
    <xdr:from>
      <xdr:col>7</xdr:col>
      <xdr:colOff>74084</xdr:colOff>
      <xdr:row>3</xdr:row>
      <xdr:rowOff>138112</xdr:rowOff>
    </xdr:from>
    <xdr:ext cx="939793" cy="85799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01" y="847195"/>
          <a:ext cx="939793" cy="857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9"/>
  <sheetViews>
    <sheetView topLeftCell="A7" zoomScale="90" zoomScaleNormal="90" workbookViewId="0">
      <selection activeCell="B5" sqref="B1:B1048576"/>
    </sheetView>
  </sheetViews>
  <sheetFormatPr baseColWidth="10" defaultColWidth="11.42578125" defaultRowHeight="12" x14ac:dyDescent="0.25"/>
  <cols>
    <col min="1" max="1" width="5.7109375" style="20" customWidth="1"/>
    <col min="2" max="2" width="37.85546875" style="27" customWidth="1"/>
    <col min="3" max="3" width="30.28515625" style="25" customWidth="1"/>
    <col min="4" max="4" width="4.7109375" style="20" customWidth="1"/>
    <col min="5" max="5" width="10.85546875" style="103" customWidth="1"/>
    <col min="6" max="6" width="14.85546875" style="103" customWidth="1"/>
    <col min="7" max="7" width="15.7109375" style="103" customWidth="1"/>
    <col min="8" max="8" width="14.42578125" style="103" customWidth="1"/>
    <col min="9" max="9" width="18.85546875" style="103" hidden="1" customWidth="1"/>
    <col min="10" max="13" width="14.85546875" style="103" hidden="1" customWidth="1"/>
    <col min="14" max="14" width="12.85546875" style="103" customWidth="1"/>
    <col min="15" max="15" width="11.28515625" style="103" customWidth="1"/>
    <col min="16" max="16" width="13.7109375" style="103" customWidth="1"/>
    <col min="17" max="17" width="17.140625" style="104" customWidth="1"/>
    <col min="18" max="18" width="14.5703125" style="103" customWidth="1"/>
    <col min="19" max="19" width="12.28515625" style="103" customWidth="1"/>
    <col min="20" max="20" width="18.28515625" style="103" customWidth="1"/>
    <col min="21" max="21" width="18.7109375" style="103" customWidth="1"/>
    <col min="22" max="22" width="2.85546875" style="21" customWidth="1"/>
    <col min="23" max="16384" width="11.42578125" style="21"/>
  </cols>
  <sheetData>
    <row r="1" spans="1:21" ht="33.75" x14ac:dyDescent="0.25">
      <c r="A1" s="131" t="s">
        <v>234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28.5" x14ac:dyDescent="0.25">
      <c r="A2" s="132" t="s">
        <v>370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28.5" x14ac:dyDescent="0.25">
      <c r="A3" s="133" t="s">
        <v>380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1" ht="21" x14ac:dyDescent="0.25">
      <c r="A4" s="134" t="s">
        <v>476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1" x14ac:dyDescent="0.25">
      <c r="A5" s="19"/>
      <c r="B5" s="22"/>
      <c r="C5" s="22"/>
      <c r="D5" s="2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x14ac:dyDescent="0.25">
      <c r="A6" s="129" t="s">
        <v>443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20" customFormat="1" ht="22.5" x14ac:dyDescent="0.25">
      <c r="A7" s="33" t="s">
        <v>55</v>
      </c>
      <c r="B7" s="30" t="s">
        <v>13</v>
      </c>
      <c r="C7" s="33" t="s">
        <v>66</v>
      </c>
      <c r="D7" s="33" t="s">
        <v>21</v>
      </c>
      <c r="E7" s="75" t="s">
        <v>15</v>
      </c>
      <c r="F7" s="75" t="s">
        <v>14</v>
      </c>
      <c r="G7" s="75" t="s">
        <v>52</v>
      </c>
      <c r="H7" s="75" t="s">
        <v>58</v>
      </c>
      <c r="I7" s="76" t="s">
        <v>156</v>
      </c>
      <c r="J7" s="76" t="s">
        <v>157</v>
      </c>
      <c r="K7" s="76" t="s">
        <v>158</v>
      </c>
      <c r="L7" s="76" t="s">
        <v>159</v>
      </c>
      <c r="M7" s="75" t="s">
        <v>160</v>
      </c>
      <c r="N7" s="75" t="s">
        <v>53</v>
      </c>
      <c r="O7" s="75" t="s">
        <v>54</v>
      </c>
      <c r="P7" s="75" t="s">
        <v>16</v>
      </c>
      <c r="Q7" s="75" t="s">
        <v>237</v>
      </c>
      <c r="R7" s="75" t="s">
        <v>57</v>
      </c>
      <c r="S7" s="75" t="s">
        <v>64</v>
      </c>
      <c r="T7" s="75" t="s">
        <v>62</v>
      </c>
      <c r="U7" s="75" t="s">
        <v>63</v>
      </c>
    </row>
    <row r="8" spans="1:21" x14ac:dyDescent="0.25">
      <c r="A8" s="37">
        <v>1</v>
      </c>
      <c r="B8" s="38" t="s">
        <v>386</v>
      </c>
      <c r="C8" s="39" t="s">
        <v>67</v>
      </c>
      <c r="D8" s="40">
        <v>15</v>
      </c>
      <c r="E8" s="77">
        <v>824.36</v>
      </c>
      <c r="F8" s="78">
        <f>D8*E8</f>
        <v>12365.4</v>
      </c>
      <c r="G8" s="78"/>
      <c r="H8" s="78"/>
      <c r="I8" s="77">
        <f>VLOOKUP($F$8,Tabisr,1)</f>
        <v>11951.86</v>
      </c>
      <c r="J8" s="78">
        <f t="shared" ref="J8:J16" si="0">+F8-I8</f>
        <v>413.53999999999905</v>
      </c>
      <c r="K8" s="78">
        <f>VLOOKUP($F$8,Tabisr,4)</f>
        <v>0.23519999999999999</v>
      </c>
      <c r="L8" s="77">
        <f t="shared" ref="L8:L16" si="1">(F8-10248.01)*23.52%</f>
        <v>498.01012799999984</v>
      </c>
      <c r="M8" s="77">
        <v>1641.75</v>
      </c>
      <c r="N8" s="77">
        <f t="shared" ref="N8:N16" si="2">M8+L8</f>
        <v>2139.7601279999999</v>
      </c>
      <c r="O8" s="77">
        <f>VLOOKUP($F$8,Tabsub,3)</f>
        <v>0</v>
      </c>
      <c r="P8" s="78"/>
      <c r="Q8" s="79"/>
      <c r="R8" s="78"/>
      <c r="S8" s="78"/>
      <c r="T8" s="78">
        <v>4815.6398719999997</v>
      </c>
      <c r="U8" s="78">
        <v>4815.6398719999997</v>
      </c>
    </row>
    <row r="9" spans="1:21" x14ac:dyDescent="0.25">
      <c r="A9" s="37">
        <v>2</v>
      </c>
      <c r="B9" s="38" t="s">
        <v>387</v>
      </c>
      <c r="C9" s="34" t="s">
        <v>67</v>
      </c>
      <c r="D9" s="40">
        <v>15</v>
      </c>
      <c r="E9" s="77">
        <v>824.36</v>
      </c>
      <c r="F9" s="78">
        <f t="shared" ref="F9:F16" si="3">D9*E9</f>
        <v>12365.4</v>
      </c>
      <c r="G9" s="78"/>
      <c r="H9" s="78"/>
      <c r="I9" s="77">
        <f>VLOOKUP($F$9,Tabisr,1)</f>
        <v>11951.86</v>
      </c>
      <c r="J9" s="78">
        <f t="shared" si="0"/>
        <v>413.53999999999905</v>
      </c>
      <c r="K9" s="78">
        <f>VLOOKUP($F$9,Tabisr,4)</f>
        <v>0.23519999999999999</v>
      </c>
      <c r="L9" s="77">
        <f t="shared" si="1"/>
        <v>498.01012799999984</v>
      </c>
      <c r="M9" s="77">
        <v>1641.75</v>
      </c>
      <c r="N9" s="77">
        <f t="shared" si="2"/>
        <v>2139.7601279999999</v>
      </c>
      <c r="O9" s="77">
        <f>VLOOKUP($F$9,Tabsub,3)</f>
        <v>0</v>
      </c>
      <c r="P9" s="78"/>
      <c r="Q9" s="79"/>
      <c r="R9" s="78"/>
      <c r="S9" s="78"/>
      <c r="T9" s="78">
        <v>10225.639872</v>
      </c>
      <c r="U9" s="78">
        <v>10225.639872</v>
      </c>
    </row>
    <row r="10" spans="1:21" x14ac:dyDescent="0.25">
      <c r="A10" s="37">
        <v>3</v>
      </c>
      <c r="B10" s="38" t="s">
        <v>388</v>
      </c>
      <c r="C10" s="39" t="s">
        <v>67</v>
      </c>
      <c r="D10" s="40">
        <v>15</v>
      </c>
      <c r="E10" s="77">
        <v>824.36</v>
      </c>
      <c r="F10" s="78">
        <f t="shared" si="3"/>
        <v>12365.4</v>
      </c>
      <c r="G10" s="78"/>
      <c r="H10" s="78"/>
      <c r="I10" s="77">
        <f>VLOOKUP($F$10,Tabisr,1)</f>
        <v>11951.86</v>
      </c>
      <c r="J10" s="78">
        <f t="shared" si="0"/>
        <v>413.53999999999905</v>
      </c>
      <c r="K10" s="78">
        <f>VLOOKUP($F$10,Tabisr,4)</f>
        <v>0.23519999999999999</v>
      </c>
      <c r="L10" s="77">
        <f t="shared" si="1"/>
        <v>498.01012799999984</v>
      </c>
      <c r="M10" s="77">
        <v>1641.75</v>
      </c>
      <c r="N10" s="77">
        <f t="shared" si="2"/>
        <v>2139.7601279999999</v>
      </c>
      <c r="O10" s="77">
        <f>VLOOKUP($F$10,Tabsub,3)</f>
        <v>0</v>
      </c>
      <c r="P10" s="78"/>
      <c r="Q10" s="79"/>
      <c r="R10" s="78"/>
      <c r="S10" s="78"/>
      <c r="T10" s="78">
        <v>5225.6398719999997</v>
      </c>
      <c r="U10" s="78">
        <v>5225.6398719999997</v>
      </c>
    </row>
    <row r="11" spans="1:21" x14ac:dyDescent="0.25">
      <c r="A11" s="37">
        <v>4</v>
      </c>
      <c r="B11" s="38" t="s">
        <v>389</v>
      </c>
      <c r="C11" s="41" t="s">
        <v>67</v>
      </c>
      <c r="D11" s="40">
        <v>15</v>
      </c>
      <c r="E11" s="77">
        <v>824.36</v>
      </c>
      <c r="F11" s="78">
        <f t="shared" si="3"/>
        <v>12365.4</v>
      </c>
      <c r="G11" s="78"/>
      <c r="H11" s="78"/>
      <c r="I11" s="77">
        <f>VLOOKUP($F$11,Tabisr,1)</f>
        <v>11951.86</v>
      </c>
      <c r="J11" s="78">
        <f t="shared" si="0"/>
        <v>413.53999999999905</v>
      </c>
      <c r="K11" s="78">
        <f>VLOOKUP($F$11,Tabisr,4)</f>
        <v>0.23519999999999999</v>
      </c>
      <c r="L11" s="77">
        <f t="shared" si="1"/>
        <v>498.01012799999984</v>
      </c>
      <c r="M11" s="77">
        <v>1641.75</v>
      </c>
      <c r="N11" s="77">
        <f t="shared" si="2"/>
        <v>2139.7601279999999</v>
      </c>
      <c r="O11" s="77">
        <f>VLOOKUP($F$11,Tabsub,3)</f>
        <v>0</v>
      </c>
      <c r="P11" s="78"/>
      <c r="Q11" s="79"/>
      <c r="R11" s="78"/>
      <c r="S11" s="78"/>
      <c r="T11" s="78">
        <v>10225.639872</v>
      </c>
      <c r="U11" s="78">
        <v>10225.639872</v>
      </c>
    </row>
    <row r="12" spans="1:21" x14ac:dyDescent="0.25">
      <c r="A12" s="37">
        <v>5</v>
      </c>
      <c r="B12" s="38" t="s">
        <v>390</v>
      </c>
      <c r="C12" s="42" t="s">
        <v>67</v>
      </c>
      <c r="D12" s="40">
        <v>15</v>
      </c>
      <c r="E12" s="77">
        <v>824.36</v>
      </c>
      <c r="F12" s="78">
        <f t="shared" si="3"/>
        <v>12365.4</v>
      </c>
      <c r="G12" s="78"/>
      <c r="H12" s="78"/>
      <c r="I12" s="77">
        <f>VLOOKUP($F$12,Tabisr,1)</f>
        <v>11951.86</v>
      </c>
      <c r="J12" s="78">
        <f t="shared" si="0"/>
        <v>413.53999999999905</v>
      </c>
      <c r="K12" s="78">
        <f>VLOOKUP($F$12,Tabisr,4)</f>
        <v>0.23519999999999999</v>
      </c>
      <c r="L12" s="77">
        <f t="shared" si="1"/>
        <v>498.01012799999984</v>
      </c>
      <c r="M12" s="77">
        <v>1641.75</v>
      </c>
      <c r="N12" s="77">
        <f t="shared" si="2"/>
        <v>2139.7601279999999</v>
      </c>
      <c r="O12" s="77">
        <f>VLOOKUP($F$12,Tabsub,3)</f>
        <v>0</v>
      </c>
      <c r="P12" s="78"/>
      <c r="Q12" s="79"/>
      <c r="R12" s="78"/>
      <c r="S12" s="78"/>
      <c r="T12" s="78">
        <v>10225.639872</v>
      </c>
      <c r="U12" s="78">
        <v>10225.639872</v>
      </c>
    </row>
    <row r="13" spans="1:21" x14ac:dyDescent="0.25">
      <c r="A13" s="37">
        <v>6</v>
      </c>
      <c r="B13" s="39" t="s">
        <v>391</v>
      </c>
      <c r="C13" s="41" t="s">
        <v>67</v>
      </c>
      <c r="D13" s="40">
        <v>15</v>
      </c>
      <c r="E13" s="77">
        <v>824.36</v>
      </c>
      <c r="F13" s="78">
        <f t="shared" ref="F13:F14" si="4">D13*E13</f>
        <v>12365.4</v>
      </c>
      <c r="G13" s="78"/>
      <c r="H13" s="78"/>
      <c r="I13" s="77">
        <f>VLOOKUP($F$12,Tabisr,1)</f>
        <v>11951.86</v>
      </c>
      <c r="J13" s="78">
        <f t="shared" ref="J13:J14" si="5">+F13-I13</f>
        <v>413.53999999999905</v>
      </c>
      <c r="K13" s="78">
        <f>VLOOKUP($F$12,Tabisr,4)</f>
        <v>0.23519999999999999</v>
      </c>
      <c r="L13" s="77">
        <f t="shared" ref="L13:L14" si="6">(F13-10248.01)*23.52%</f>
        <v>498.01012799999984</v>
      </c>
      <c r="M13" s="77">
        <v>1642.75</v>
      </c>
      <c r="N13" s="77">
        <v>2139.7600000000002</v>
      </c>
      <c r="O13" s="77">
        <f>VLOOKUP($F$12,Tabsub,3)</f>
        <v>0</v>
      </c>
      <c r="P13" s="78"/>
      <c r="Q13" s="79"/>
      <c r="R13" s="78"/>
      <c r="S13" s="78"/>
      <c r="T13" s="78">
        <v>10225.64</v>
      </c>
      <c r="U13" s="78">
        <v>10225.64</v>
      </c>
    </row>
    <row r="14" spans="1:21" x14ac:dyDescent="0.25">
      <c r="A14" s="37">
        <v>7</v>
      </c>
      <c r="B14" s="39" t="s">
        <v>392</v>
      </c>
      <c r="C14" s="42" t="s">
        <v>67</v>
      </c>
      <c r="D14" s="40">
        <v>15</v>
      </c>
      <c r="E14" s="77">
        <v>824.36</v>
      </c>
      <c r="F14" s="78">
        <f t="shared" si="4"/>
        <v>12365.4</v>
      </c>
      <c r="G14" s="78"/>
      <c r="H14" s="78"/>
      <c r="I14" s="77">
        <f>VLOOKUP($F$12,Tabisr,1)</f>
        <v>11951.86</v>
      </c>
      <c r="J14" s="78">
        <f t="shared" si="5"/>
        <v>413.53999999999905</v>
      </c>
      <c r="K14" s="78">
        <f>VLOOKUP($F$12,Tabisr,4)</f>
        <v>0.23519999999999999</v>
      </c>
      <c r="L14" s="77">
        <f t="shared" si="6"/>
        <v>498.01012799999984</v>
      </c>
      <c r="M14" s="77">
        <v>1644.75</v>
      </c>
      <c r="N14" s="77">
        <v>2139.7600000000002</v>
      </c>
      <c r="O14" s="77">
        <f>VLOOKUP($F$12,Tabsub,3)</f>
        <v>0</v>
      </c>
      <c r="P14" s="78"/>
      <c r="Q14" s="79"/>
      <c r="R14" s="78"/>
      <c r="S14" s="78"/>
      <c r="T14" s="78">
        <v>10225.64</v>
      </c>
      <c r="U14" s="78">
        <v>10225.64</v>
      </c>
    </row>
    <row r="15" spans="1:21" ht="12" customHeight="1" x14ac:dyDescent="0.25">
      <c r="A15" s="37">
        <v>8</v>
      </c>
      <c r="B15" s="38" t="s">
        <v>393</v>
      </c>
      <c r="C15" s="41" t="s">
        <v>67</v>
      </c>
      <c r="D15" s="40">
        <v>15</v>
      </c>
      <c r="E15" s="77">
        <v>824.36</v>
      </c>
      <c r="F15" s="78">
        <f t="shared" si="3"/>
        <v>12365.4</v>
      </c>
      <c r="G15" s="78"/>
      <c r="H15" s="78"/>
      <c r="I15" s="77">
        <f>VLOOKUP($F$15,Tabisr,1)</f>
        <v>11951.86</v>
      </c>
      <c r="J15" s="78">
        <f t="shared" si="0"/>
        <v>413.53999999999905</v>
      </c>
      <c r="K15" s="78">
        <f>VLOOKUP($F$15,Tabisr,4)</f>
        <v>0.23519999999999999</v>
      </c>
      <c r="L15" s="77">
        <f t="shared" si="1"/>
        <v>498.01012799999984</v>
      </c>
      <c r="M15" s="77">
        <v>1641.75</v>
      </c>
      <c r="N15" s="77">
        <f t="shared" si="2"/>
        <v>2139.7601279999999</v>
      </c>
      <c r="O15" s="77">
        <f>VLOOKUP($F$15,Tabsub,3)</f>
        <v>0</v>
      </c>
      <c r="P15" s="78"/>
      <c r="Q15" s="79"/>
      <c r="R15" s="78"/>
      <c r="S15" s="78"/>
      <c r="T15" s="78">
        <v>10225.639872</v>
      </c>
      <c r="U15" s="78">
        <v>10225.639872</v>
      </c>
    </row>
    <row r="16" spans="1:21" ht="12" customHeight="1" x14ac:dyDescent="0.25">
      <c r="A16" s="37">
        <v>9</v>
      </c>
      <c r="B16" s="38" t="s">
        <v>394</v>
      </c>
      <c r="C16" s="39" t="s">
        <v>67</v>
      </c>
      <c r="D16" s="40">
        <v>15</v>
      </c>
      <c r="E16" s="77">
        <v>824.36</v>
      </c>
      <c r="F16" s="78">
        <f t="shared" si="3"/>
        <v>12365.4</v>
      </c>
      <c r="G16" s="78"/>
      <c r="H16" s="77"/>
      <c r="I16" s="77">
        <f>VLOOKUP($F$16,Tabisr,1)</f>
        <v>11951.86</v>
      </c>
      <c r="J16" s="78">
        <f t="shared" si="0"/>
        <v>413.53999999999905</v>
      </c>
      <c r="K16" s="78">
        <f>VLOOKUP($F$16,Tabisr,4)</f>
        <v>0.23519999999999999</v>
      </c>
      <c r="L16" s="77">
        <f t="shared" si="1"/>
        <v>498.01012799999984</v>
      </c>
      <c r="M16" s="77">
        <v>1641.75</v>
      </c>
      <c r="N16" s="77">
        <f t="shared" si="2"/>
        <v>2139.7601279999999</v>
      </c>
      <c r="O16" s="77">
        <f>VLOOKUP($F$16,Tabsub,3)</f>
        <v>0</v>
      </c>
      <c r="P16" s="78"/>
      <c r="Q16" s="79"/>
      <c r="R16" s="78"/>
      <c r="S16" s="78"/>
      <c r="T16" s="78">
        <v>10225.639872</v>
      </c>
      <c r="U16" s="78">
        <v>10225.639872</v>
      </c>
    </row>
    <row r="17" spans="1:23" x14ac:dyDescent="0.25">
      <c r="A17" s="37">
        <v>10</v>
      </c>
      <c r="B17" s="38" t="s">
        <v>239</v>
      </c>
      <c r="C17" s="39" t="s">
        <v>235</v>
      </c>
      <c r="D17" s="40"/>
      <c r="E17" s="77"/>
      <c r="F17" s="78"/>
      <c r="G17" s="78"/>
      <c r="H17" s="77"/>
      <c r="I17" s="77"/>
      <c r="J17" s="78"/>
      <c r="K17" s="78"/>
      <c r="L17" s="77"/>
      <c r="M17" s="77"/>
      <c r="N17" s="77"/>
      <c r="O17" s="77">
        <f>VLOOKUP($F$16,Tabsub,3)</f>
        <v>0</v>
      </c>
      <c r="P17" s="78"/>
      <c r="Q17" s="79"/>
      <c r="R17" s="78"/>
      <c r="S17" s="78"/>
      <c r="T17" s="78"/>
      <c r="U17" s="78"/>
    </row>
    <row r="18" spans="1:23" x14ac:dyDescent="0.25">
      <c r="A18" s="37">
        <v>11</v>
      </c>
      <c r="B18" s="38" t="s">
        <v>227</v>
      </c>
      <c r="C18" s="38" t="s">
        <v>68</v>
      </c>
      <c r="D18" s="37">
        <v>15</v>
      </c>
      <c r="E18" s="80">
        <v>263.55</v>
      </c>
      <c r="F18" s="80">
        <f>D18*E18</f>
        <v>3953.25</v>
      </c>
      <c r="G18" s="77">
        <v>400</v>
      </c>
      <c r="H18" s="77"/>
      <c r="I18" s="80">
        <f>VLOOKUP($F$49,Tabisr,1)</f>
        <v>2422.81</v>
      </c>
      <c r="J18" s="81">
        <f>+F18-I18</f>
        <v>1530.44</v>
      </c>
      <c r="K18" s="81">
        <f>VLOOKUP($F$49,Tabisr,4)</f>
        <v>0.10879999999999999</v>
      </c>
      <c r="L18" s="80">
        <f>(F18-3651.01)*16%</f>
        <v>48.358399999999968</v>
      </c>
      <c r="M18" s="80">
        <v>293.25</v>
      </c>
      <c r="N18" s="80">
        <f>M18+L18</f>
        <v>341.60839999999996</v>
      </c>
      <c r="O18" s="77">
        <f>VLOOKUP($F$16,Tabsub,3)</f>
        <v>0</v>
      </c>
      <c r="P18" s="77"/>
      <c r="Q18" s="82"/>
      <c r="R18" s="77"/>
      <c r="S18" s="77"/>
      <c r="T18" s="81">
        <v>1956.6415999999999</v>
      </c>
      <c r="U18" s="81">
        <v>1556.6415999999999</v>
      </c>
      <c r="W18" s="24"/>
    </row>
    <row r="19" spans="1:23" x14ac:dyDescent="0.25">
      <c r="A19" s="43"/>
      <c r="B19" s="44"/>
      <c r="C19" s="44"/>
      <c r="D19" s="45" t="s">
        <v>262</v>
      </c>
      <c r="E19" s="83"/>
      <c r="F19" s="84">
        <f>SUM(F8:F18)</f>
        <v>115241.84999999998</v>
      </c>
      <c r="G19" s="84">
        <f>SUM(G8:G18)</f>
        <v>400</v>
      </c>
      <c r="H19" s="84">
        <f t="shared" ref="H19:S19" si="7">SUM(H8:H18)</f>
        <v>0</v>
      </c>
      <c r="I19" s="84">
        <f t="shared" si="7"/>
        <v>109989.55</v>
      </c>
      <c r="J19" s="84">
        <f t="shared" si="7"/>
        <v>5252.299999999992</v>
      </c>
      <c r="K19" s="84">
        <f t="shared" si="7"/>
        <v>2.2256</v>
      </c>
      <c r="L19" s="84">
        <f t="shared" si="7"/>
        <v>4530.4495519999982</v>
      </c>
      <c r="M19" s="84">
        <f t="shared" si="7"/>
        <v>15073</v>
      </c>
      <c r="N19" s="84">
        <f>SUM(N8:N18)</f>
        <v>19599.449296000003</v>
      </c>
      <c r="O19" s="84">
        <f t="shared" si="7"/>
        <v>0</v>
      </c>
      <c r="P19" s="84">
        <v>10150</v>
      </c>
      <c r="Q19" s="84">
        <v>2315</v>
      </c>
      <c r="R19" s="84">
        <f t="shared" si="7"/>
        <v>0</v>
      </c>
      <c r="S19" s="84">
        <f t="shared" si="7"/>
        <v>0</v>
      </c>
      <c r="T19" s="84">
        <f>SUM(T8:T18)</f>
        <v>83577.400704</v>
      </c>
      <c r="U19" s="84">
        <f>SUM(U8:U18)</f>
        <v>83177.400704</v>
      </c>
    </row>
    <row r="20" spans="1:23" x14ac:dyDescent="0.25">
      <c r="A20" s="43"/>
      <c r="B20" s="44"/>
      <c r="C20" s="44"/>
      <c r="D20" s="45"/>
      <c r="E20" s="83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1:23" x14ac:dyDescent="0.25">
      <c r="A21" s="129" t="s">
        <v>191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</row>
    <row r="22" spans="1:23" ht="22.5" x14ac:dyDescent="0.25">
      <c r="A22" s="33" t="s">
        <v>55</v>
      </c>
      <c r="B22" s="33" t="s">
        <v>13</v>
      </c>
      <c r="C22" s="33" t="s">
        <v>66</v>
      </c>
      <c r="D22" s="33" t="s">
        <v>21</v>
      </c>
      <c r="E22" s="75" t="s">
        <v>15</v>
      </c>
      <c r="F22" s="75" t="s">
        <v>14</v>
      </c>
      <c r="G22" s="75" t="s">
        <v>52</v>
      </c>
      <c r="H22" s="75" t="s">
        <v>58</v>
      </c>
      <c r="I22" s="76" t="s">
        <v>156</v>
      </c>
      <c r="J22" s="76" t="s">
        <v>157</v>
      </c>
      <c r="K22" s="76" t="s">
        <v>158</v>
      </c>
      <c r="L22" s="76" t="s">
        <v>159</v>
      </c>
      <c r="M22" s="75" t="s">
        <v>160</v>
      </c>
      <c r="N22" s="75" t="s">
        <v>53</v>
      </c>
      <c r="O22" s="75" t="s">
        <v>54</v>
      </c>
      <c r="P22" s="75" t="s">
        <v>16</v>
      </c>
      <c r="Q22" s="75" t="s">
        <v>237</v>
      </c>
      <c r="R22" s="75" t="s">
        <v>57</v>
      </c>
      <c r="S22" s="75" t="s">
        <v>64</v>
      </c>
      <c r="T22" s="75" t="s">
        <v>62</v>
      </c>
      <c r="U22" s="75" t="s">
        <v>63</v>
      </c>
    </row>
    <row r="23" spans="1:23" x14ac:dyDescent="0.25">
      <c r="A23" s="37">
        <v>12</v>
      </c>
      <c r="B23" s="38" t="s">
        <v>355</v>
      </c>
      <c r="C23" s="31" t="s">
        <v>174</v>
      </c>
      <c r="D23" s="46">
        <v>15</v>
      </c>
      <c r="E23" s="80">
        <v>1787.61</v>
      </c>
      <c r="F23" s="81">
        <f t="shared" ref="F23:F27" si="8">D23*E23</f>
        <v>26814.149999999998</v>
      </c>
      <c r="G23" s="77"/>
      <c r="H23" s="77"/>
      <c r="I23" s="80">
        <f>VLOOKUP($F$23,Tabisr,1)</f>
        <v>18837.759999999998</v>
      </c>
      <c r="J23" s="81">
        <f t="shared" ref="J23:J29" si="9">+F23-I23</f>
        <v>7976.3899999999994</v>
      </c>
      <c r="K23" s="81">
        <f>VLOOKUP($F$23,Tabisr,4)</f>
        <v>0.3</v>
      </c>
      <c r="L23" s="80">
        <f>(F23-16153.01)*30%</f>
        <v>3198.3419999999992</v>
      </c>
      <c r="M23" s="80">
        <f>VLOOKUP($F$23,Tabisr,3)</f>
        <v>3534.3</v>
      </c>
      <c r="N23" s="80">
        <f>3030.6+((F23-16153.01)*30%)</f>
        <v>6228.9419999999991</v>
      </c>
      <c r="O23" s="80">
        <f>VLOOKUP($F$23,Tabsub,3)</f>
        <v>0</v>
      </c>
      <c r="P23" s="77"/>
      <c r="Q23" s="82"/>
      <c r="R23" s="77"/>
      <c r="S23" s="77"/>
      <c r="T23" s="81">
        <v>20585.207999999999</v>
      </c>
      <c r="U23" s="81">
        <v>20585.207999999999</v>
      </c>
    </row>
    <row r="24" spans="1:23" x14ac:dyDescent="0.25">
      <c r="A24" s="37">
        <v>13</v>
      </c>
      <c r="B24" s="47" t="s">
        <v>364</v>
      </c>
      <c r="C24" s="38" t="s">
        <v>236</v>
      </c>
      <c r="D24" s="46">
        <v>15</v>
      </c>
      <c r="E24" s="80">
        <v>661.33</v>
      </c>
      <c r="F24" s="80">
        <f>D24*E24</f>
        <v>9919.9500000000007</v>
      </c>
      <c r="G24" s="80"/>
      <c r="H24" s="80"/>
      <c r="I24" s="80">
        <v>5081</v>
      </c>
      <c r="J24" s="81">
        <f t="shared" si="9"/>
        <v>4838.9500000000007</v>
      </c>
      <c r="K24" s="81">
        <v>0.21360000000000001</v>
      </c>
      <c r="L24" s="80">
        <f>(F24-5081.01)*21.36%</f>
        <v>1033.5975840000001</v>
      </c>
      <c r="M24" s="80">
        <v>538.20000000000005</v>
      </c>
      <c r="N24" s="81">
        <f>L24+M24</f>
        <v>1571.7975840000001</v>
      </c>
      <c r="O24" s="80"/>
      <c r="P24" s="80"/>
      <c r="Q24" s="85"/>
      <c r="R24" s="80"/>
      <c r="S24" s="80"/>
      <c r="T24" s="81">
        <v>6948.1524160000008</v>
      </c>
      <c r="U24" s="81">
        <v>6948.1524160000008</v>
      </c>
    </row>
    <row r="25" spans="1:23" x14ac:dyDescent="0.25">
      <c r="A25" s="37">
        <v>14</v>
      </c>
      <c r="B25" s="38" t="s">
        <v>264</v>
      </c>
      <c r="C25" s="38" t="s">
        <v>187</v>
      </c>
      <c r="D25" s="46">
        <v>15</v>
      </c>
      <c r="E25" s="80">
        <v>536.54</v>
      </c>
      <c r="F25" s="80">
        <f>D25*E25</f>
        <v>8048.0999999999995</v>
      </c>
      <c r="G25" s="77"/>
      <c r="H25" s="77"/>
      <c r="I25" s="80">
        <f>VLOOKUP($F$25,Tabisr,1)</f>
        <v>5925.91</v>
      </c>
      <c r="J25" s="81">
        <f t="shared" si="9"/>
        <v>2122.1899999999996</v>
      </c>
      <c r="K25" s="81">
        <f>VLOOKUP($F$25,Tabisr,4)</f>
        <v>0.21360000000000001</v>
      </c>
      <c r="L25" s="80">
        <f>(F25-5081.01)*21.36%-153.47</f>
        <v>480.30042399999979</v>
      </c>
      <c r="M25" s="80">
        <v>538.20000000000005</v>
      </c>
      <c r="N25" s="80">
        <f>L25+M25</f>
        <v>1018.5004239999998</v>
      </c>
      <c r="O25" s="80">
        <f>VLOOKUP($F$25,Tabsub,3)</f>
        <v>0</v>
      </c>
      <c r="P25" s="77"/>
      <c r="Q25" s="82"/>
      <c r="R25" s="77"/>
      <c r="S25" s="77"/>
      <c r="T25" s="81">
        <v>6029.5995759999996</v>
      </c>
      <c r="U25" s="81">
        <v>6029.5995759999996</v>
      </c>
    </row>
    <row r="26" spans="1:23" x14ac:dyDescent="0.25">
      <c r="A26" s="37">
        <v>15</v>
      </c>
      <c r="B26" s="38" t="s">
        <v>186</v>
      </c>
      <c r="C26" s="38" t="s">
        <v>188</v>
      </c>
      <c r="D26" s="46">
        <v>15</v>
      </c>
      <c r="E26" s="80">
        <v>536.54</v>
      </c>
      <c r="F26" s="80">
        <f>D26*E26</f>
        <v>8048.0999999999995</v>
      </c>
      <c r="G26" s="77"/>
      <c r="H26" s="77"/>
      <c r="I26" s="80">
        <f>VLOOKUP($F$25,Tabisr,1)</f>
        <v>5925.91</v>
      </c>
      <c r="J26" s="81">
        <f t="shared" si="9"/>
        <v>2122.1899999999996</v>
      </c>
      <c r="K26" s="81">
        <f>VLOOKUP($F$25,Tabisr,4)</f>
        <v>0.21360000000000001</v>
      </c>
      <c r="L26" s="80">
        <f>(F26-5081.01)*21.36%-155.67</f>
        <v>478.10042399999986</v>
      </c>
      <c r="M26" s="80">
        <v>538.20000000000005</v>
      </c>
      <c r="N26" s="80">
        <v>1018.5</v>
      </c>
      <c r="O26" s="80">
        <f>VLOOKUP($F$25,Tabsub,3)</f>
        <v>0</v>
      </c>
      <c r="P26" s="77"/>
      <c r="Q26" s="82"/>
      <c r="R26" s="77"/>
      <c r="S26" s="77"/>
      <c r="T26" s="81">
        <v>7029.5999999999995</v>
      </c>
      <c r="U26" s="81">
        <v>7029.5999999999995</v>
      </c>
    </row>
    <row r="27" spans="1:23" x14ac:dyDescent="0.25">
      <c r="A27" s="37">
        <v>16</v>
      </c>
      <c r="B27" s="38" t="s">
        <v>218</v>
      </c>
      <c r="C27" s="31" t="s">
        <v>68</v>
      </c>
      <c r="D27" s="46">
        <v>15</v>
      </c>
      <c r="E27" s="80">
        <v>263.56</v>
      </c>
      <c r="F27" s="80">
        <f t="shared" si="8"/>
        <v>3953.4</v>
      </c>
      <c r="G27" s="77">
        <v>400</v>
      </c>
      <c r="H27" s="77"/>
      <c r="I27" s="80">
        <f>VLOOKUP($F$27,Tabisr,1)</f>
        <v>2422.81</v>
      </c>
      <c r="J27" s="81">
        <f t="shared" si="9"/>
        <v>1530.5900000000001</v>
      </c>
      <c r="K27" s="81">
        <f>VLOOKUP($F$27,Tabisr,4)</f>
        <v>0.10879999999999999</v>
      </c>
      <c r="L27" s="80">
        <f>(F27-3651.01)*16%</f>
        <v>48.382399999999983</v>
      </c>
      <c r="M27" s="80">
        <v>293.25</v>
      </c>
      <c r="N27" s="80">
        <f>L27+M27</f>
        <v>341.63239999999996</v>
      </c>
      <c r="O27" s="80">
        <v>0</v>
      </c>
      <c r="P27" s="77"/>
      <c r="Q27" s="82"/>
      <c r="R27" s="77"/>
      <c r="S27" s="77"/>
      <c r="T27" s="81">
        <v>4011.7675999999997</v>
      </c>
      <c r="U27" s="81">
        <v>3611.7675999999997</v>
      </c>
    </row>
    <row r="28" spans="1:23" x14ac:dyDescent="0.25">
      <c r="A28" s="37">
        <v>17</v>
      </c>
      <c r="B28" s="38" t="s">
        <v>465</v>
      </c>
      <c r="C28" s="38" t="s">
        <v>478</v>
      </c>
      <c r="D28" s="46">
        <v>15</v>
      </c>
      <c r="E28" s="80">
        <v>661.33</v>
      </c>
      <c r="F28" s="80">
        <f>D28*E28</f>
        <v>9919.9500000000007</v>
      </c>
      <c r="G28" s="80"/>
      <c r="H28" s="80"/>
      <c r="I28" s="80">
        <v>5081</v>
      </c>
      <c r="J28" s="81">
        <f t="shared" ref="J28" si="10">+F28-I28</f>
        <v>4838.9500000000007</v>
      </c>
      <c r="K28" s="81">
        <v>0.21360000000000001</v>
      </c>
      <c r="L28" s="80">
        <f>(F28-5081.01)*21.36%</f>
        <v>1033.5975840000001</v>
      </c>
      <c r="M28" s="80">
        <v>538.20000000000005</v>
      </c>
      <c r="N28" s="81">
        <f>L28+M28</f>
        <v>1571.7975840000001</v>
      </c>
      <c r="O28" s="80"/>
      <c r="P28" s="80"/>
      <c r="Q28" s="85"/>
      <c r="R28" s="80"/>
      <c r="S28" s="80"/>
      <c r="T28" s="81">
        <v>7618.1524160000008</v>
      </c>
      <c r="U28" s="81">
        <v>7618.1524160000008</v>
      </c>
    </row>
    <row r="29" spans="1:23" x14ac:dyDescent="0.25">
      <c r="A29" s="37">
        <v>18</v>
      </c>
      <c r="B29" s="38" t="s">
        <v>383</v>
      </c>
      <c r="C29" s="38" t="s">
        <v>314</v>
      </c>
      <c r="D29" s="46">
        <v>15</v>
      </c>
      <c r="E29" s="80">
        <v>661.33</v>
      </c>
      <c r="F29" s="80">
        <f>D29*E29</f>
        <v>9919.9500000000007</v>
      </c>
      <c r="G29" s="80"/>
      <c r="H29" s="80"/>
      <c r="I29" s="80">
        <v>5081</v>
      </c>
      <c r="J29" s="81">
        <f t="shared" si="9"/>
        <v>4838.9500000000007</v>
      </c>
      <c r="K29" s="81">
        <v>0.21360000000000001</v>
      </c>
      <c r="L29" s="80">
        <f>(F29-5081.01)*21.36%</f>
        <v>1033.5975840000001</v>
      </c>
      <c r="M29" s="80">
        <v>538.20000000000005</v>
      </c>
      <c r="N29" s="81">
        <f>L29+M29</f>
        <v>1571.7975840000001</v>
      </c>
      <c r="O29" s="80"/>
      <c r="P29" s="80"/>
      <c r="Q29" s="85"/>
      <c r="R29" s="80"/>
      <c r="S29" s="80"/>
      <c r="T29" s="81">
        <v>7188.1524160000008</v>
      </c>
      <c r="U29" s="81">
        <v>7188.1524160000008</v>
      </c>
    </row>
    <row r="30" spans="1:23" x14ac:dyDescent="0.25">
      <c r="A30" s="43"/>
      <c r="B30" s="44"/>
      <c r="C30" s="32"/>
      <c r="D30" s="45"/>
      <c r="E30" s="83"/>
      <c r="F30" s="86">
        <f t="shared" ref="F30:S30" si="11">SUM(F23:F29)</f>
        <v>76623.599999999991</v>
      </c>
      <c r="G30" s="86">
        <f>SUM(G23:G29)</f>
        <v>400</v>
      </c>
      <c r="H30" s="86">
        <f t="shared" si="11"/>
        <v>0</v>
      </c>
      <c r="I30" s="86">
        <f t="shared" si="11"/>
        <v>48355.39</v>
      </c>
      <c r="J30" s="86">
        <f t="shared" si="11"/>
        <v>28268.21</v>
      </c>
      <c r="K30" s="86">
        <f t="shared" si="11"/>
        <v>1.4768000000000001</v>
      </c>
      <c r="L30" s="86">
        <f t="shared" si="11"/>
        <v>7305.9180000000006</v>
      </c>
      <c r="M30" s="86">
        <f t="shared" si="11"/>
        <v>6518.5499999999993</v>
      </c>
      <c r="N30" s="86">
        <f t="shared" si="11"/>
        <v>13322.967575999999</v>
      </c>
      <c r="O30" s="86">
        <f t="shared" si="11"/>
        <v>0</v>
      </c>
      <c r="P30" s="86">
        <f t="shared" si="11"/>
        <v>0</v>
      </c>
      <c r="Q30" s="86">
        <v>4290</v>
      </c>
      <c r="R30" s="86">
        <f t="shared" si="11"/>
        <v>0</v>
      </c>
      <c r="S30" s="86">
        <f t="shared" si="11"/>
        <v>0</v>
      </c>
      <c r="T30" s="86">
        <f>SUM(T23:T29)</f>
        <v>59410.632423999996</v>
      </c>
      <c r="U30" s="86">
        <f>SUM(U23:U29)</f>
        <v>59010.632423999996</v>
      </c>
    </row>
    <row r="31" spans="1:23" x14ac:dyDescent="0.25">
      <c r="A31" s="43"/>
      <c r="B31" s="44"/>
      <c r="C31" s="32"/>
      <c r="D31" s="45"/>
      <c r="E31" s="83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3" x14ac:dyDescent="0.25">
      <c r="A32" s="129" t="s">
        <v>192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</row>
    <row r="33" spans="1:22" ht="22.5" x14ac:dyDescent="0.25">
      <c r="A33" s="33" t="s">
        <v>55</v>
      </c>
      <c r="B33" s="33" t="s">
        <v>13</v>
      </c>
      <c r="C33" s="33" t="s">
        <v>66</v>
      </c>
      <c r="D33" s="33" t="s">
        <v>21</v>
      </c>
      <c r="E33" s="75" t="s">
        <v>15</v>
      </c>
      <c r="F33" s="75" t="s">
        <v>14</v>
      </c>
      <c r="G33" s="75" t="s">
        <v>52</v>
      </c>
      <c r="H33" s="75" t="s">
        <v>58</v>
      </c>
      <c r="I33" s="76" t="s">
        <v>156</v>
      </c>
      <c r="J33" s="76" t="s">
        <v>157</v>
      </c>
      <c r="K33" s="76" t="s">
        <v>158</v>
      </c>
      <c r="L33" s="76" t="s">
        <v>159</v>
      </c>
      <c r="M33" s="75" t="s">
        <v>160</v>
      </c>
      <c r="N33" s="75" t="s">
        <v>53</v>
      </c>
      <c r="O33" s="75" t="s">
        <v>54</v>
      </c>
      <c r="P33" s="75" t="s">
        <v>16</v>
      </c>
      <c r="Q33" s="75" t="s">
        <v>237</v>
      </c>
      <c r="R33" s="75" t="s">
        <v>57</v>
      </c>
      <c r="S33" s="75" t="s">
        <v>64</v>
      </c>
      <c r="T33" s="75" t="s">
        <v>62</v>
      </c>
      <c r="U33" s="75" t="s">
        <v>63</v>
      </c>
    </row>
    <row r="34" spans="1:22" x14ac:dyDescent="0.25">
      <c r="A34" s="37">
        <v>19</v>
      </c>
      <c r="B34" s="38" t="s">
        <v>97</v>
      </c>
      <c r="C34" s="38" t="s">
        <v>105</v>
      </c>
      <c r="D34" s="37">
        <v>15</v>
      </c>
      <c r="E34" s="81">
        <v>943.95</v>
      </c>
      <c r="F34" s="81">
        <f>E34*D34</f>
        <v>14159.25</v>
      </c>
      <c r="G34" s="81"/>
      <c r="H34" s="81"/>
      <c r="I34" s="81">
        <v>5081.01</v>
      </c>
      <c r="J34" s="81">
        <f>F34-I34</f>
        <v>9078.24</v>
      </c>
      <c r="K34" s="81">
        <v>0.21360000000000001</v>
      </c>
      <c r="L34" s="80">
        <f>(F34-10248.01)*23.52%</f>
        <v>919.92364799999996</v>
      </c>
      <c r="M34" s="80">
        <v>1641.75</v>
      </c>
      <c r="N34" s="80">
        <f>M34+L34</f>
        <v>2561.673648</v>
      </c>
      <c r="O34" s="81"/>
      <c r="P34" s="81"/>
      <c r="Q34" s="87"/>
      <c r="R34" s="81"/>
      <c r="S34" s="81"/>
      <c r="T34" s="81">
        <v>11597.576352</v>
      </c>
      <c r="U34" s="81">
        <v>11597.576352</v>
      </c>
    </row>
    <row r="35" spans="1:22" x14ac:dyDescent="0.25">
      <c r="A35" s="37">
        <v>20</v>
      </c>
      <c r="B35" s="39" t="s">
        <v>100</v>
      </c>
      <c r="C35" s="39" t="s">
        <v>356</v>
      </c>
      <c r="D35" s="37">
        <v>15</v>
      </c>
      <c r="E35" s="80">
        <v>661.33</v>
      </c>
      <c r="F35" s="80">
        <f>D35*E35</f>
        <v>9919.9500000000007</v>
      </c>
      <c r="G35" s="80"/>
      <c r="H35" s="80"/>
      <c r="I35" s="80">
        <v>5081</v>
      </c>
      <c r="J35" s="81">
        <f t="shared" ref="J35" si="12">+F35-I35</f>
        <v>4838.9500000000007</v>
      </c>
      <c r="K35" s="81">
        <v>0.21360000000000001</v>
      </c>
      <c r="L35" s="80">
        <f>(F35-5081.01)*21.36%</f>
        <v>1033.5975840000001</v>
      </c>
      <c r="M35" s="80">
        <v>538.20000000000005</v>
      </c>
      <c r="N35" s="81">
        <f>L35+M35</f>
        <v>1571.7975840000001</v>
      </c>
      <c r="O35" s="80"/>
      <c r="P35" s="80"/>
      <c r="Q35" s="85"/>
      <c r="R35" s="80"/>
      <c r="S35" s="80"/>
      <c r="T35" s="81">
        <v>7448.1524160000008</v>
      </c>
      <c r="U35" s="81">
        <v>7448.1524160000008</v>
      </c>
    </row>
    <row r="36" spans="1:22" x14ac:dyDescent="0.25">
      <c r="A36" s="37">
        <v>21</v>
      </c>
      <c r="B36" s="48" t="s">
        <v>326</v>
      </c>
      <c r="C36" s="34" t="s">
        <v>80</v>
      </c>
      <c r="D36" s="37">
        <v>15</v>
      </c>
      <c r="E36" s="80">
        <v>312.25</v>
      </c>
      <c r="F36" s="80">
        <f t="shared" ref="F36:F40" si="13">D36*E36</f>
        <v>4683.75</v>
      </c>
      <c r="G36" s="77">
        <v>400</v>
      </c>
      <c r="H36" s="77"/>
      <c r="I36" s="80">
        <f>VLOOKUP($F$49,Tabisr,1)</f>
        <v>2422.81</v>
      </c>
      <c r="J36" s="81">
        <f>+F36-I36</f>
        <v>2260.94</v>
      </c>
      <c r="K36" s="81">
        <f>VLOOKUP($F$49,Tabisr,4)</f>
        <v>0.10879999999999999</v>
      </c>
      <c r="L36" s="80">
        <f>(F36-3651.01)*16%</f>
        <v>165.23839999999996</v>
      </c>
      <c r="M36" s="80">
        <v>293.25</v>
      </c>
      <c r="N36" s="80">
        <v>466.85</v>
      </c>
      <c r="O36" s="80"/>
      <c r="P36" s="77"/>
      <c r="Q36" s="82"/>
      <c r="R36" s="77"/>
      <c r="S36" s="77"/>
      <c r="T36" s="81">
        <v>4616.8999999999996</v>
      </c>
      <c r="U36" s="81">
        <v>4216.8999999999996</v>
      </c>
    </row>
    <row r="37" spans="1:22" x14ac:dyDescent="0.25">
      <c r="A37" s="37">
        <v>22</v>
      </c>
      <c r="B37" s="38" t="s">
        <v>265</v>
      </c>
      <c r="C37" s="31" t="s">
        <v>312</v>
      </c>
      <c r="D37" s="37">
        <v>14</v>
      </c>
      <c r="E37" s="80">
        <v>312.25</v>
      </c>
      <c r="F37" s="80">
        <f t="shared" si="13"/>
        <v>4371.5</v>
      </c>
      <c r="G37" s="77">
        <v>400</v>
      </c>
      <c r="H37" s="77"/>
      <c r="I37" s="80">
        <f>VLOOKUP($F$49,Tabisr,1)</f>
        <v>2422.81</v>
      </c>
      <c r="J37" s="81">
        <f>+F37-I37</f>
        <v>1948.69</v>
      </c>
      <c r="K37" s="81">
        <f>VLOOKUP($F$49,Tabisr,4)</f>
        <v>0.10879999999999999</v>
      </c>
      <c r="L37" s="80">
        <f>(F37-3651.01)*16%</f>
        <v>115.27839999999996</v>
      </c>
      <c r="M37" s="80">
        <v>293.25</v>
      </c>
      <c r="N37" s="80">
        <v>466.85</v>
      </c>
      <c r="O37" s="80"/>
      <c r="P37" s="77"/>
      <c r="Q37" s="82"/>
      <c r="R37" s="77"/>
      <c r="S37" s="77"/>
      <c r="T37" s="81">
        <v>2104.6499999999996</v>
      </c>
      <c r="U37" s="81">
        <v>1704.6499999999996</v>
      </c>
    </row>
    <row r="38" spans="1:22" x14ac:dyDescent="0.25">
      <c r="A38" s="37">
        <v>23</v>
      </c>
      <c r="B38" s="38" t="s">
        <v>421</v>
      </c>
      <c r="C38" s="31" t="s">
        <v>311</v>
      </c>
      <c r="D38" s="37"/>
      <c r="E38" s="80"/>
      <c r="F38" s="80"/>
      <c r="G38" s="77"/>
      <c r="H38" s="77"/>
      <c r="I38" s="80"/>
      <c r="J38" s="81"/>
      <c r="K38" s="81"/>
      <c r="L38" s="80"/>
      <c r="M38" s="80"/>
      <c r="N38" s="80"/>
      <c r="O38" s="80"/>
      <c r="P38" s="77"/>
      <c r="Q38" s="82"/>
      <c r="R38" s="77"/>
      <c r="S38" s="77"/>
      <c r="T38" s="81"/>
      <c r="U38" s="81"/>
    </row>
    <row r="39" spans="1:22" x14ac:dyDescent="0.25">
      <c r="A39" s="37">
        <v>24</v>
      </c>
      <c r="B39" s="38" t="s">
        <v>421</v>
      </c>
      <c r="C39" s="31" t="s">
        <v>68</v>
      </c>
      <c r="D39" s="37"/>
      <c r="E39" s="80"/>
      <c r="F39" s="80"/>
      <c r="G39" s="77"/>
      <c r="H39" s="77"/>
      <c r="I39" s="80"/>
      <c r="J39" s="81"/>
      <c r="K39" s="81"/>
      <c r="L39" s="80"/>
      <c r="M39" s="80"/>
      <c r="N39" s="80"/>
      <c r="O39" s="80"/>
      <c r="P39" s="77"/>
      <c r="Q39" s="82"/>
      <c r="R39" s="77"/>
      <c r="S39" s="77"/>
      <c r="T39" s="81"/>
      <c r="U39" s="81"/>
    </row>
    <row r="40" spans="1:22" x14ac:dyDescent="0.25">
      <c r="A40" s="37">
        <v>25</v>
      </c>
      <c r="B40" s="38" t="s">
        <v>119</v>
      </c>
      <c r="C40" s="31" t="s">
        <v>271</v>
      </c>
      <c r="D40" s="37">
        <v>15</v>
      </c>
      <c r="E40" s="80">
        <v>312.25</v>
      </c>
      <c r="F40" s="80">
        <f t="shared" si="13"/>
        <v>4683.75</v>
      </c>
      <c r="G40" s="77">
        <v>400</v>
      </c>
      <c r="H40" s="77"/>
      <c r="I40" s="80">
        <f>VLOOKUP($F$49,Tabisr,1)</f>
        <v>2422.81</v>
      </c>
      <c r="J40" s="81">
        <f>+F40-I40</f>
        <v>2260.94</v>
      </c>
      <c r="K40" s="81">
        <f>VLOOKUP($F$49,Tabisr,4)</f>
        <v>0.10879999999999999</v>
      </c>
      <c r="L40" s="80">
        <f>(F40-3651.01)*16%</f>
        <v>165.23839999999996</v>
      </c>
      <c r="M40" s="80">
        <v>293.25</v>
      </c>
      <c r="N40" s="80">
        <v>466.85</v>
      </c>
      <c r="O40" s="80"/>
      <c r="P40" s="77"/>
      <c r="Q40" s="82"/>
      <c r="R40" s="77"/>
      <c r="S40" s="77"/>
      <c r="T40" s="81">
        <v>4616.8999999999996</v>
      </c>
      <c r="U40" s="81">
        <v>4216.8999999999996</v>
      </c>
    </row>
    <row r="41" spans="1:22" x14ac:dyDescent="0.25">
      <c r="A41" s="43"/>
      <c r="B41" s="44"/>
      <c r="C41" s="32"/>
      <c r="D41" s="45"/>
      <c r="E41" s="83"/>
      <c r="F41" s="86">
        <f>SUM(F34:F40)</f>
        <v>37818.199999999997</v>
      </c>
      <c r="G41" s="86">
        <f>SUM(G34:G40)</f>
        <v>1200</v>
      </c>
      <c r="H41" s="86">
        <f t="shared" ref="H41:M41" si="14">SUM(H34:H40)</f>
        <v>0</v>
      </c>
      <c r="I41" s="86">
        <f t="shared" si="14"/>
        <v>17430.439999999999</v>
      </c>
      <c r="J41" s="86">
        <f t="shared" si="14"/>
        <v>20387.759999999998</v>
      </c>
      <c r="K41" s="86">
        <f t="shared" si="14"/>
        <v>0.75360000000000005</v>
      </c>
      <c r="L41" s="86">
        <f t="shared" si="14"/>
        <v>2399.2764320000006</v>
      </c>
      <c r="M41" s="86">
        <f t="shared" si="14"/>
        <v>3059.7</v>
      </c>
      <c r="N41" s="86">
        <f>SUM(N34:N40)</f>
        <v>5534.021232000001</v>
      </c>
      <c r="O41" s="86">
        <f t="shared" ref="O41:R41" si="15">SUM(O34:O40)</f>
        <v>0</v>
      </c>
      <c r="P41" s="86">
        <v>900</v>
      </c>
      <c r="Q41" s="86">
        <v>2200</v>
      </c>
      <c r="R41" s="86">
        <f t="shared" si="15"/>
        <v>0</v>
      </c>
      <c r="S41" s="86">
        <f>SUM(S34:S40)</f>
        <v>0</v>
      </c>
      <c r="T41" s="86">
        <f>SUM(T34:T40)</f>
        <v>30384.178768000005</v>
      </c>
      <c r="U41" s="86">
        <f>SUM(U34:U40)</f>
        <v>29184.178768000005</v>
      </c>
    </row>
    <row r="42" spans="1:22" x14ac:dyDescent="0.25">
      <c r="A42" s="43"/>
      <c r="B42" s="44"/>
      <c r="C42" s="32"/>
      <c r="D42" s="45"/>
      <c r="E42" s="83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2" x14ac:dyDescent="0.25">
      <c r="A43" s="123" t="s">
        <v>193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5"/>
    </row>
    <row r="44" spans="1:22" ht="22.5" x14ac:dyDescent="0.25">
      <c r="A44" s="33" t="s">
        <v>55</v>
      </c>
      <c r="B44" s="33" t="s">
        <v>13</v>
      </c>
      <c r="C44" s="33" t="s">
        <v>66</v>
      </c>
      <c r="D44" s="33" t="s">
        <v>21</v>
      </c>
      <c r="E44" s="75" t="s">
        <v>15</v>
      </c>
      <c r="F44" s="75" t="s">
        <v>14</v>
      </c>
      <c r="G44" s="75" t="s">
        <v>52</v>
      </c>
      <c r="H44" s="75" t="s">
        <v>58</v>
      </c>
      <c r="I44" s="76" t="s">
        <v>156</v>
      </c>
      <c r="J44" s="76" t="s">
        <v>157</v>
      </c>
      <c r="K44" s="76" t="s">
        <v>158</v>
      </c>
      <c r="L44" s="76" t="s">
        <v>159</v>
      </c>
      <c r="M44" s="75" t="s">
        <v>160</v>
      </c>
      <c r="N44" s="75" t="s">
        <v>53</v>
      </c>
      <c r="O44" s="75" t="s">
        <v>54</v>
      </c>
      <c r="P44" s="75" t="s">
        <v>16</v>
      </c>
      <c r="Q44" s="75" t="s">
        <v>237</v>
      </c>
      <c r="R44" s="75" t="s">
        <v>57</v>
      </c>
      <c r="S44" s="75" t="s">
        <v>64</v>
      </c>
      <c r="T44" s="75" t="s">
        <v>62</v>
      </c>
      <c r="U44" s="75" t="s">
        <v>63</v>
      </c>
    </row>
    <row r="45" spans="1:22" x14ac:dyDescent="0.25">
      <c r="A45" s="37">
        <v>26</v>
      </c>
      <c r="B45" s="38" t="s">
        <v>347</v>
      </c>
      <c r="C45" s="31" t="s">
        <v>72</v>
      </c>
      <c r="D45" s="46">
        <v>15</v>
      </c>
      <c r="E45" s="80">
        <v>943.95</v>
      </c>
      <c r="F45" s="80">
        <f>D45*E45</f>
        <v>14159.25</v>
      </c>
      <c r="G45" s="80"/>
      <c r="H45" s="80"/>
      <c r="I45" s="80">
        <v>5081.01</v>
      </c>
      <c r="J45" s="81">
        <f>F45-I45</f>
        <v>9078.24</v>
      </c>
      <c r="K45" s="81">
        <v>0.21360000000000001</v>
      </c>
      <c r="L45" s="80">
        <f>(F45-10248.01)*23.52%</f>
        <v>919.92364799999996</v>
      </c>
      <c r="M45" s="80">
        <v>1641.75</v>
      </c>
      <c r="N45" s="80">
        <f>M45+L45</f>
        <v>2561.673648</v>
      </c>
      <c r="O45" s="80">
        <f>VLOOKUP($F$172,Tabsub,3)</f>
        <v>0</v>
      </c>
      <c r="P45" s="81"/>
      <c r="Q45" s="87"/>
      <c r="R45" s="80"/>
      <c r="S45" s="80"/>
      <c r="T45" s="81">
        <v>11597.576352</v>
      </c>
      <c r="U45" s="81">
        <v>11597.576352</v>
      </c>
    </row>
    <row r="46" spans="1:22" x14ac:dyDescent="0.25">
      <c r="A46" s="37">
        <v>27</v>
      </c>
      <c r="B46" s="39" t="s">
        <v>432</v>
      </c>
      <c r="C46" s="31" t="s">
        <v>251</v>
      </c>
      <c r="D46" s="46">
        <v>15</v>
      </c>
      <c r="E46" s="80">
        <v>661.33</v>
      </c>
      <c r="F46" s="80">
        <f>D46*E46</f>
        <v>9919.9500000000007</v>
      </c>
      <c r="G46" s="80"/>
      <c r="H46" s="80"/>
      <c r="I46" s="80">
        <v>5081</v>
      </c>
      <c r="J46" s="81">
        <f>+F46-I46</f>
        <v>4838.9500000000007</v>
      </c>
      <c r="K46" s="81">
        <v>0.21360000000000001</v>
      </c>
      <c r="L46" s="80">
        <f>(F46-5081.01)*21.36%</f>
        <v>1033.5975840000001</v>
      </c>
      <c r="M46" s="80">
        <v>538.20000000000005</v>
      </c>
      <c r="N46" s="81">
        <f>L46+M46</f>
        <v>1571.7975840000001</v>
      </c>
      <c r="O46" s="80"/>
      <c r="P46" s="80"/>
      <c r="Q46" s="85"/>
      <c r="R46" s="80"/>
      <c r="S46" s="80"/>
      <c r="T46" s="81">
        <v>8348.1524160000008</v>
      </c>
      <c r="U46" s="81">
        <v>8348.1524160000008</v>
      </c>
      <c r="V46" s="24"/>
    </row>
    <row r="47" spans="1:22" x14ac:dyDescent="0.25">
      <c r="A47" s="37">
        <v>28</v>
      </c>
      <c r="B47" s="39" t="s">
        <v>114</v>
      </c>
      <c r="C47" s="39" t="s">
        <v>448</v>
      </c>
      <c r="D47" s="46">
        <v>15</v>
      </c>
      <c r="E47" s="80">
        <v>661.33</v>
      </c>
      <c r="F47" s="80">
        <f>D47*E47</f>
        <v>9919.9500000000007</v>
      </c>
      <c r="G47" s="80"/>
      <c r="H47" s="80"/>
      <c r="I47" s="80">
        <v>5081</v>
      </c>
      <c r="J47" s="81">
        <f>+F47-I47</f>
        <v>4838.9500000000007</v>
      </c>
      <c r="K47" s="81">
        <v>0.21360000000000001</v>
      </c>
      <c r="L47" s="80">
        <f>(F47-5081.01)*21.36%</f>
        <v>1033.5975840000001</v>
      </c>
      <c r="M47" s="80">
        <v>538.20000000000005</v>
      </c>
      <c r="N47" s="81">
        <f>L47+M47</f>
        <v>1571.7975840000001</v>
      </c>
      <c r="O47" s="80"/>
      <c r="P47" s="80"/>
      <c r="Q47" s="85"/>
      <c r="R47" s="80"/>
      <c r="S47" s="80"/>
      <c r="T47" s="81">
        <v>8348.1524160000008</v>
      </c>
      <c r="U47" s="81">
        <v>8348.1524160000008</v>
      </c>
    </row>
    <row r="48" spans="1:22" x14ac:dyDescent="0.25">
      <c r="A48" s="37">
        <v>29</v>
      </c>
      <c r="B48" s="38" t="s">
        <v>334</v>
      </c>
      <c r="C48" s="39" t="s">
        <v>357</v>
      </c>
      <c r="D48" s="46">
        <v>15</v>
      </c>
      <c r="E48" s="80">
        <v>414.83</v>
      </c>
      <c r="F48" s="80">
        <f t="shared" ref="F48" si="16">D48*E48</f>
        <v>6222.45</v>
      </c>
      <c r="G48" s="80">
        <v>400</v>
      </c>
      <c r="H48" s="81"/>
      <c r="I48" s="80">
        <f>VLOOKUP($F$73,Tabisr,1)</f>
        <v>5925.91</v>
      </c>
      <c r="J48" s="81">
        <f>+F48-I48</f>
        <v>296.53999999999996</v>
      </c>
      <c r="K48" s="81">
        <f>VLOOKUP($F$73,Tabisr,4)</f>
        <v>0.21360000000000001</v>
      </c>
      <c r="L48" s="80">
        <f>(F48-4244.01)*17.92%</f>
        <v>354.53644800000001</v>
      </c>
      <c r="M48" s="80">
        <v>389.05</v>
      </c>
      <c r="N48" s="80">
        <v>690.94</v>
      </c>
      <c r="O48" s="80">
        <f>VLOOKUP($F$73,Tabsub,3)</f>
        <v>0</v>
      </c>
      <c r="P48" s="80"/>
      <c r="Q48" s="85"/>
      <c r="R48" s="80"/>
      <c r="S48" s="80"/>
      <c r="T48" s="81">
        <v>5331.51</v>
      </c>
      <c r="U48" s="81">
        <v>4931.51</v>
      </c>
    </row>
    <row r="49" spans="1:21" x14ac:dyDescent="0.25">
      <c r="A49" s="37">
        <v>30</v>
      </c>
      <c r="B49" s="38" t="s">
        <v>219</v>
      </c>
      <c r="C49" s="31" t="s">
        <v>68</v>
      </c>
      <c r="D49" s="46">
        <v>15</v>
      </c>
      <c r="E49" s="80">
        <v>263.56</v>
      </c>
      <c r="F49" s="80">
        <f>D49*E49</f>
        <v>3953.4</v>
      </c>
      <c r="G49" s="77">
        <v>400</v>
      </c>
      <c r="H49" s="77"/>
      <c r="I49" s="80">
        <v>3651.01</v>
      </c>
      <c r="J49" s="81">
        <f>+F49-I49</f>
        <v>302.38999999999987</v>
      </c>
      <c r="K49" s="81">
        <v>0.16</v>
      </c>
      <c r="L49" s="80">
        <f>(F49-3651.01)*16%</f>
        <v>48.382399999999983</v>
      </c>
      <c r="M49" s="80">
        <v>293.25</v>
      </c>
      <c r="N49" s="80">
        <f>M49+L49</f>
        <v>341.63239999999996</v>
      </c>
      <c r="O49" s="80"/>
      <c r="P49" s="80"/>
      <c r="Q49" s="85"/>
      <c r="R49" s="80"/>
      <c r="S49" s="80"/>
      <c r="T49" s="81">
        <v>4011.7675999999997</v>
      </c>
      <c r="U49" s="81">
        <v>3611.7675999999997</v>
      </c>
    </row>
    <row r="50" spans="1:21" x14ac:dyDescent="0.25">
      <c r="A50" s="43"/>
      <c r="B50" s="49"/>
      <c r="C50" s="35"/>
      <c r="D50" s="50"/>
      <c r="E50" s="88"/>
      <c r="F50" s="89">
        <f>SUM(F45:F49)</f>
        <v>44175</v>
      </c>
      <c r="G50" s="89">
        <f>SUM(G45:G49)</f>
        <v>800</v>
      </c>
      <c r="H50" s="89">
        <f>SUM(H45:H49)</f>
        <v>0</v>
      </c>
      <c r="I50" s="89">
        <f ca="1">SUM(I45:I83)</f>
        <v>19487.02</v>
      </c>
      <c r="J50" s="89">
        <f ca="1">SUM(J45:J83)</f>
        <v>14768.029999999999</v>
      </c>
      <c r="K50" s="89">
        <f ca="1">SUM(K45:K83)</f>
        <v>0.82000000000000006</v>
      </c>
      <c r="L50" s="89">
        <f ca="1">SUM(L45:L83)</f>
        <v>2245.7152160000001</v>
      </c>
      <c r="M50" s="89">
        <f ca="1">SUM(M45:M83)</f>
        <v>3011.3999999999996</v>
      </c>
      <c r="N50" s="89">
        <f>SUM(N45:N49)</f>
        <v>6737.8412160000007</v>
      </c>
      <c r="O50" s="89">
        <f t="shared" ref="O50:S50" si="17">SUM(O45:O49)</f>
        <v>0</v>
      </c>
      <c r="P50" s="89">
        <v>600</v>
      </c>
      <c r="Q50" s="89">
        <f>SUM(Q45:Q49)</f>
        <v>0</v>
      </c>
      <c r="R50" s="89">
        <f t="shared" si="17"/>
        <v>0</v>
      </c>
      <c r="S50" s="89">
        <f t="shared" si="17"/>
        <v>0</v>
      </c>
      <c r="T50" s="89">
        <f>SUM(T45:T49)</f>
        <v>37637.158783999999</v>
      </c>
      <c r="U50" s="89">
        <f>SUM(U45:U49)</f>
        <v>36837.158783999999</v>
      </c>
    </row>
    <row r="51" spans="1:21" ht="11.45" customHeight="1" x14ac:dyDescent="0.25">
      <c r="A51" s="43"/>
      <c r="B51" s="49"/>
      <c r="C51" s="35"/>
      <c r="D51" s="50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</row>
    <row r="52" spans="1:21" x14ac:dyDescent="0.25">
      <c r="A52" s="129" t="s">
        <v>194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</row>
    <row r="53" spans="1:21" ht="22.5" x14ac:dyDescent="0.25">
      <c r="A53" s="33" t="s">
        <v>55</v>
      </c>
      <c r="B53" s="33" t="s">
        <v>13</v>
      </c>
      <c r="C53" s="33" t="s">
        <v>66</v>
      </c>
      <c r="D53" s="33" t="s">
        <v>21</v>
      </c>
      <c r="E53" s="75" t="s">
        <v>15</v>
      </c>
      <c r="F53" s="75" t="s">
        <v>14</v>
      </c>
      <c r="G53" s="75" t="s">
        <v>52</v>
      </c>
      <c r="H53" s="75" t="s">
        <v>58</v>
      </c>
      <c r="I53" s="76" t="s">
        <v>156</v>
      </c>
      <c r="J53" s="76" t="s">
        <v>157</v>
      </c>
      <c r="K53" s="76" t="s">
        <v>158</v>
      </c>
      <c r="L53" s="76" t="s">
        <v>159</v>
      </c>
      <c r="M53" s="75" t="s">
        <v>160</v>
      </c>
      <c r="N53" s="75" t="s">
        <v>53</v>
      </c>
      <c r="O53" s="75" t="s">
        <v>54</v>
      </c>
      <c r="P53" s="75" t="s">
        <v>16</v>
      </c>
      <c r="Q53" s="75" t="s">
        <v>237</v>
      </c>
      <c r="R53" s="75" t="s">
        <v>57</v>
      </c>
      <c r="S53" s="75" t="s">
        <v>64</v>
      </c>
      <c r="T53" s="75" t="s">
        <v>62</v>
      </c>
      <c r="U53" s="75" t="s">
        <v>63</v>
      </c>
    </row>
    <row r="54" spans="1:21" x14ac:dyDescent="0.25">
      <c r="A54" s="37">
        <v>31</v>
      </c>
      <c r="B54" s="38" t="s">
        <v>250</v>
      </c>
      <c r="C54" s="31" t="s">
        <v>122</v>
      </c>
      <c r="D54" s="46">
        <v>15</v>
      </c>
      <c r="E54" s="80">
        <v>745.53</v>
      </c>
      <c r="F54" s="80">
        <f>D54*E54</f>
        <v>11182.949999999999</v>
      </c>
      <c r="G54" s="77"/>
      <c r="H54" s="77"/>
      <c r="I54" s="80">
        <f>VLOOKUP($F$8,Tabisr,1)</f>
        <v>11951.86</v>
      </c>
      <c r="J54" s="81">
        <f>+F54-I54</f>
        <v>-768.91000000000167</v>
      </c>
      <c r="K54" s="81">
        <f>VLOOKUP($F$8,Tabisr,4)</f>
        <v>0.23519999999999999</v>
      </c>
      <c r="L54" s="80">
        <f>(F54-10248.01)*23.52%</f>
        <v>219.89788799999968</v>
      </c>
      <c r="M54" s="80">
        <v>1641.75</v>
      </c>
      <c r="N54" s="80">
        <f>M54+L54</f>
        <v>1861.6478879999997</v>
      </c>
      <c r="O54" s="80"/>
      <c r="P54" s="77"/>
      <c r="Q54" s="82"/>
      <c r="R54" s="77"/>
      <c r="S54" s="77"/>
      <c r="T54" s="81">
        <v>8111.3021119999994</v>
      </c>
      <c r="U54" s="81">
        <v>8111.3021119999994</v>
      </c>
    </row>
    <row r="55" spans="1:21" x14ac:dyDescent="0.25">
      <c r="A55" s="37">
        <v>32</v>
      </c>
      <c r="B55" s="38" t="s">
        <v>328</v>
      </c>
      <c r="C55" s="38" t="s">
        <v>80</v>
      </c>
      <c r="D55" s="46">
        <v>15</v>
      </c>
      <c r="E55" s="80">
        <v>312.26</v>
      </c>
      <c r="F55" s="80">
        <f t="shared" ref="F55" si="18">D55*E55</f>
        <v>4683.8999999999996</v>
      </c>
      <c r="G55" s="80">
        <v>400</v>
      </c>
      <c r="H55" s="81"/>
      <c r="I55" s="80">
        <f>VLOOKUP($F$73,Tabisr,1)</f>
        <v>5925.91</v>
      </c>
      <c r="J55" s="81">
        <f>+F55-I55</f>
        <v>-1242.0100000000002</v>
      </c>
      <c r="K55" s="81">
        <f>VLOOKUP($F$73,Tabisr,4)</f>
        <v>0.21360000000000001</v>
      </c>
      <c r="L55" s="80">
        <f>(F55-4244.01)*17.92%</f>
        <v>78.828287999999901</v>
      </c>
      <c r="M55" s="80">
        <v>388.05</v>
      </c>
      <c r="N55" s="80">
        <f>M55+L55</f>
        <v>466.87828799999988</v>
      </c>
      <c r="O55" s="80">
        <f>VLOOKUP($F$73,Tabsub,3)</f>
        <v>0</v>
      </c>
      <c r="P55" s="80"/>
      <c r="Q55" s="85"/>
      <c r="R55" s="80"/>
      <c r="S55" s="80"/>
      <c r="T55" s="81">
        <v>3647.0217119999998</v>
      </c>
      <c r="U55" s="81">
        <v>3247.0217119999998</v>
      </c>
    </row>
    <row r="56" spans="1:21" x14ac:dyDescent="0.25">
      <c r="A56" s="37">
        <v>33</v>
      </c>
      <c r="B56" s="38" t="s">
        <v>108</v>
      </c>
      <c r="C56" s="38" t="s">
        <v>68</v>
      </c>
      <c r="D56" s="46">
        <v>15</v>
      </c>
      <c r="E56" s="80">
        <v>263.56</v>
      </c>
      <c r="F56" s="80">
        <f>D56*E56</f>
        <v>3953.4</v>
      </c>
      <c r="G56" s="80">
        <v>400</v>
      </c>
      <c r="H56" s="80"/>
      <c r="I56" s="80">
        <f>VLOOKUP($F$56,Tabisr,1)</f>
        <v>2422.81</v>
      </c>
      <c r="J56" s="81">
        <f>+F56-I56</f>
        <v>1530.5900000000001</v>
      </c>
      <c r="K56" s="81">
        <f>VLOOKUP($F$56,Tabisr,4)</f>
        <v>0.10879999999999999</v>
      </c>
      <c r="L56" s="80">
        <f>(F56-3651.01)*16%</f>
        <v>48.382399999999983</v>
      </c>
      <c r="M56" s="80">
        <v>293.25</v>
      </c>
      <c r="N56" s="80">
        <f>M56+L56</f>
        <v>341.63239999999996</v>
      </c>
      <c r="O56" s="80">
        <f>VLOOKUP($F$56,Tabsub,3)</f>
        <v>0</v>
      </c>
      <c r="P56" s="80"/>
      <c r="Q56" s="85"/>
      <c r="R56" s="80"/>
      <c r="S56" s="80"/>
      <c r="T56" s="81">
        <v>3411.7675999999997</v>
      </c>
      <c r="U56" s="81">
        <v>3011.7675999999997</v>
      </c>
    </row>
    <row r="57" spans="1:21" x14ac:dyDescent="0.25">
      <c r="A57" s="37">
        <v>34</v>
      </c>
      <c r="B57" s="31" t="s">
        <v>420</v>
      </c>
      <c r="C57" s="38" t="s">
        <v>423</v>
      </c>
      <c r="D57" s="46">
        <v>15</v>
      </c>
      <c r="E57" s="80">
        <v>312.26</v>
      </c>
      <c r="F57" s="80">
        <f t="shared" ref="F57" si="19">D57*E57</f>
        <v>4683.8999999999996</v>
      </c>
      <c r="G57" s="80">
        <v>400</v>
      </c>
      <c r="H57" s="81"/>
      <c r="I57" s="80">
        <f>VLOOKUP($F$73,Tabisr,1)</f>
        <v>5925.91</v>
      </c>
      <c r="J57" s="81">
        <f>+F57-I57</f>
        <v>-1242.0100000000002</v>
      </c>
      <c r="K57" s="81">
        <f>VLOOKUP($F$73,Tabisr,4)</f>
        <v>0.21360000000000001</v>
      </c>
      <c r="L57" s="80">
        <f>(F57-4244.01)*17.92%</f>
        <v>78.828287999999901</v>
      </c>
      <c r="M57" s="80">
        <v>388.05</v>
      </c>
      <c r="N57" s="80">
        <f>M57+L57</f>
        <v>466.87828799999988</v>
      </c>
      <c r="O57" s="80">
        <f>VLOOKUP($F$73,Tabsub,3)</f>
        <v>0</v>
      </c>
      <c r="P57" s="80"/>
      <c r="Q57" s="85"/>
      <c r="R57" s="80"/>
      <c r="S57" s="80"/>
      <c r="T57" s="81">
        <v>4617.0217119999998</v>
      </c>
      <c r="U57" s="81">
        <v>4217.0217119999998</v>
      </c>
    </row>
    <row r="58" spans="1:21" x14ac:dyDescent="0.25">
      <c r="A58" s="43"/>
      <c r="B58" s="44"/>
      <c r="C58" s="32"/>
      <c r="D58" s="45"/>
      <c r="E58" s="83"/>
      <c r="F58" s="86">
        <f>SUM(F54:F57)</f>
        <v>24504.15</v>
      </c>
      <c r="G58" s="86">
        <f>SUM(G54:G57)</f>
        <v>1200</v>
      </c>
      <c r="H58" s="86">
        <f t="shared" ref="H58:S58" si="20">SUM(H54:H57)</f>
        <v>0</v>
      </c>
      <c r="I58" s="86">
        <f t="shared" si="20"/>
        <v>26226.49</v>
      </c>
      <c r="J58" s="86">
        <f t="shared" si="20"/>
        <v>-1722.340000000002</v>
      </c>
      <c r="K58" s="86">
        <f t="shared" si="20"/>
        <v>0.7712</v>
      </c>
      <c r="L58" s="86">
        <f t="shared" si="20"/>
        <v>425.93686399999945</v>
      </c>
      <c r="M58" s="86">
        <f t="shared" si="20"/>
        <v>2711.1000000000004</v>
      </c>
      <c r="N58" s="86">
        <f t="shared" si="20"/>
        <v>3137.0368639999992</v>
      </c>
      <c r="O58" s="86">
        <f t="shared" si="20"/>
        <v>0</v>
      </c>
      <c r="P58" s="86">
        <v>1210</v>
      </c>
      <c r="Q58" s="86">
        <v>1570</v>
      </c>
      <c r="R58" s="86">
        <f t="shared" si="20"/>
        <v>0</v>
      </c>
      <c r="S58" s="86">
        <f t="shared" si="20"/>
        <v>0</v>
      </c>
      <c r="T58" s="86">
        <f>SUM(T54:T57)</f>
        <v>19787.113136</v>
      </c>
      <c r="U58" s="86">
        <f t="shared" ref="U58" si="21">SUM(U54:U57)</f>
        <v>18587.113136</v>
      </c>
    </row>
    <row r="59" spans="1:21" ht="13.15" customHeight="1" x14ac:dyDescent="0.25">
      <c r="A59" s="43"/>
      <c r="B59" s="44"/>
      <c r="C59" s="32"/>
      <c r="D59" s="45"/>
      <c r="E59" s="83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ht="15" customHeight="1" x14ac:dyDescent="0.25">
      <c r="A60" s="43"/>
      <c r="B60" s="49"/>
      <c r="C60" s="35"/>
      <c r="D60" s="50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9"/>
      <c r="R60" s="88"/>
      <c r="S60" s="88"/>
      <c r="T60" s="88"/>
      <c r="U60" s="88"/>
    </row>
    <row r="61" spans="1:21" x14ac:dyDescent="0.25">
      <c r="A61" s="123" t="s">
        <v>195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5"/>
    </row>
    <row r="62" spans="1:21" ht="22.5" x14ac:dyDescent="0.25">
      <c r="A62" s="33" t="s">
        <v>55</v>
      </c>
      <c r="B62" s="33" t="s">
        <v>13</v>
      </c>
      <c r="C62" s="33" t="s">
        <v>66</v>
      </c>
      <c r="D62" s="33" t="s">
        <v>21</v>
      </c>
      <c r="E62" s="75" t="s">
        <v>15</v>
      </c>
      <c r="F62" s="75" t="s">
        <v>14</v>
      </c>
      <c r="G62" s="75" t="s">
        <v>52</v>
      </c>
      <c r="H62" s="75" t="s">
        <v>58</v>
      </c>
      <c r="I62" s="76" t="s">
        <v>156</v>
      </c>
      <c r="J62" s="76" t="s">
        <v>157</v>
      </c>
      <c r="K62" s="76" t="s">
        <v>158</v>
      </c>
      <c r="L62" s="76" t="s">
        <v>159</v>
      </c>
      <c r="M62" s="75" t="s">
        <v>160</v>
      </c>
      <c r="N62" s="75" t="s">
        <v>53</v>
      </c>
      <c r="O62" s="75" t="s">
        <v>54</v>
      </c>
      <c r="P62" s="75" t="s">
        <v>16</v>
      </c>
      <c r="Q62" s="75" t="s">
        <v>237</v>
      </c>
      <c r="R62" s="75" t="s">
        <v>57</v>
      </c>
      <c r="S62" s="75" t="s">
        <v>64</v>
      </c>
      <c r="T62" s="75" t="s">
        <v>62</v>
      </c>
      <c r="U62" s="75" t="s">
        <v>63</v>
      </c>
    </row>
    <row r="63" spans="1:21" ht="23.45" customHeight="1" x14ac:dyDescent="0.25">
      <c r="A63" s="37">
        <v>35</v>
      </c>
      <c r="B63" s="38" t="s">
        <v>177</v>
      </c>
      <c r="C63" s="38" t="s">
        <v>130</v>
      </c>
      <c r="D63" s="46">
        <v>15</v>
      </c>
      <c r="E63" s="81">
        <v>943.95</v>
      </c>
      <c r="F63" s="81">
        <f>E63*D63</f>
        <v>14159.25</v>
      </c>
      <c r="G63" s="81"/>
      <c r="H63" s="81"/>
      <c r="I63" s="81">
        <v>5081.01</v>
      </c>
      <c r="J63" s="81">
        <f>F63-I63</f>
        <v>9078.24</v>
      </c>
      <c r="K63" s="81">
        <v>0.21360000000000001</v>
      </c>
      <c r="L63" s="80">
        <f>(F63-10248.01)*23.52%</f>
        <v>919.92364799999996</v>
      </c>
      <c r="M63" s="80">
        <v>1641.75</v>
      </c>
      <c r="N63" s="80">
        <f>M63+L63</f>
        <v>2561.673648</v>
      </c>
      <c r="O63" s="81"/>
      <c r="P63" s="81"/>
      <c r="Q63" s="87"/>
      <c r="R63" s="81"/>
      <c r="S63" s="81"/>
      <c r="T63" s="81">
        <v>11597.576352</v>
      </c>
      <c r="U63" s="81">
        <v>11597.576352</v>
      </c>
    </row>
    <row r="64" spans="1:21" x14ac:dyDescent="0.25">
      <c r="A64" s="37">
        <v>36</v>
      </c>
      <c r="B64" s="38" t="s">
        <v>373</v>
      </c>
      <c r="C64" s="38" t="s">
        <v>80</v>
      </c>
      <c r="D64" s="46">
        <v>15</v>
      </c>
      <c r="E64" s="80">
        <v>312.26</v>
      </c>
      <c r="F64" s="80">
        <f t="shared" ref="F64:F69" si="22">D64*E64</f>
        <v>4683.8999999999996</v>
      </c>
      <c r="G64" s="80">
        <v>400</v>
      </c>
      <c r="H64" s="81"/>
      <c r="I64" s="80">
        <f>VLOOKUP($F$73,Tabisr,1)</f>
        <v>5925.91</v>
      </c>
      <c r="J64" s="81">
        <f>+F64-I64</f>
        <v>-1242.0100000000002</v>
      </c>
      <c r="K64" s="81">
        <f>VLOOKUP($F$73,Tabisr,4)</f>
        <v>0.21360000000000001</v>
      </c>
      <c r="L64" s="80">
        <f>(F64-4244.01)*17.92%</f>
        <v>78.828287999999901</v>
      </c>
      <c r="M64" s="80">
        <v>388.05</v>
      </c>
      <c r="N64" s="80">
        <f>M64+L64</f>
        <v>466.87828799999988</v>
      </c>
      <c r="O64" s="80">
        <f t="shared" ref="O64:O70" si="23">VLOOKUP($F$73,Tabsub,3)</f>
        <v>0</v>
      </c>
      <c r="P64" s="80"/>
      <c r="Q64" s="85"/>
      <c r="R64" s="80"/>
      <c r="S64" s="80"/>
      <c r="T64" s="81">
        <v>4617.0217119999998</v>
      </c>
      <c r="U64" s="81">
        <v>4217.0217119999998</v>
      </c>
    </row>
    <row r="65" spans="1:21" x14ac:dyDescent="0.25">
      <c r="A65" s="37">
        <v>37</v>
      </c>
      <c r="B65" s="38" t="s">
        <v>325</v>
      </c>
      <c r="C65" s="51" t="s">
        <v>403</v>
      </c>
      <c r="D65" s="46">
        <v>15</v>
      </c>
      <c r="E65" s="80">
        <v>414.83</v>
      </c>
      <c r="F65" s="80">
        <f t="shared" si="22"/>
        <v>6222.45</v>
      </c>
      <c r="G65" s="80">
        <v>400</v>
      </c>
      <c r="H65" s="81"/>
      <c r="I65" s="80">
        <f>VLOOKUP($F$73,Tabisr,1)</f>
        <v>5925.91</v>
      </c>
      <c r="J65" s="81">
        <f>+F65-I65</f>
        <v>296.53999999999996</v>
      </c>
      <c r="K65" s="81">
        <f>VLOOKUP($F$73,Tabisr,4)</f>
        <v>0.21360000000000001</v>
      </c>
      <c r="L65" s="80">
        <f>(F65-4244.01)*17.92%</f>
        <v>354.53644800000001</v>
      </c>
      <c r="M65" s="80">
        <v>389.05</v>
      </c>
      <c r="N65" s="80">
        <v>690.94</v>
      </c>
      <c r="O65" s="80">
        <f t="shared" si="23"/>
        <v>0</v>
      </c>
      <c r="P65" s="80"/>
      <c r="Q65" s="85"/>
      <c r="R65" s="80"/>
      <c r="S65" s="80"/>
      <c r="T65" s="81">
        <v>5931.51</v>
      </c>
      <c r="U65" s="81">
        <v>5531.51</v>
      </c>
    </row>
    <row r="66" spans="1:21" x14ac:dyDescent="0.25">
      <c r="A66" s="37">
        <v>38</v>
      </c>
      <c r="B66" s="38" t="s">
        <v>239</v>
      </c>
      <c r="C66" s="51" t="s">
        <v>68</v>
      </c>
      <c r="D66" s="46"/>
      <c r="E66" s="80"/>
      <c r="F66" s="80">
        <f t="shared" si="22"/>
        <v>0</v>
      </c>
      <c r="G66" s="80"/>
      <c r="H66" s="81"/>
      <c r="I66" s="80"/>
      <c r="J66" s="81"/>
      <c r="K66" s="81"/>
      <c r="L66" s="80"/>
      <c r="M66" s="80"/>
      <c r="N66" s="80"/>
      <c r="O66" s="80">
        <f t="shared" si="23"/>
        <v>0</v>
      </c>
      <c r="P66" s="80"/>
      <c r="Q66" s="85"/>
      <c r="R66" s="80"/>
      <c r="S66" s="80"/>
      <c r="T66" s="81">
        <v>0</v>
      </c>
      <c r="U66" s="81">
        <v>0</v>
      </c>
    </row>
    <row r="67" spans="1:21" x14ac:dyDescent="0.25">
      <c r="A67" s="37">
        <v>39</v>
      </c>
      <c r="B67" s="38" t="s">
        <v>239</v>
      </c>
      <c r="C67" s="51" t="s">
        <v>310</v>
      </c>
      <c r="D67" s="46"/>
      <c r="E67" s="80"/>
      <c r="F67" s="80">
        <f t="shared" si="22"/>
        <v>0</v>
      </c>
      <c r="G67" s="80"/>
      <c r="H67" s="81"/>
      <c r="I67" s="80"/>
      <c r="J67" s="81"/>
      <c r="K67" s="81"/>
      <c r="L67" s="80"/>
      <c r="M67" s="80"/>
      <c r="N67" s="80"/>
      <c r="O67" s="80">
        <f t="shared" si="23"/>
        <v>0</v>
      </c>
      <c r="P67" s="80"/>
      <c r="Q67" s="85"/>
      <c r="R67" s="80"/>
      <c r="S67" s="80"/>
      <c r="T67" s="81">
        <v>0</v>
      </c>
      <c r="U67" s="81">
        <v>0</v>
      </c>
    </row>
    <row r="68" spans="1:21" x14ac:dyDescent="0.25">
      <c r="A68" s="37">
        <v>40</v>
      </c>
      <c r="B68" s="38" t="s">
        <v>0</v>
      </c>
      <c r="C68" s="51" t="s">
        <v>261</v>
      </c>
      <c r="D68" s="46">
        <v>15</v>
      </c>
      <c r="E68" s="80">
        <v>414.83</v>
      </c>
      <c r="F68" s="80">
        <f t="shared" si="22"/>
        <v>6222.45</v>
      </c>
      <c r="G68" s="80">
        <v>400</v>
      </c>
      <c r="H68" s="81"/>
      <c r="I68" s="80">
        <v>5081</v>
      </c>
      <c r="J68" s="81">
        <f>+F68-I68</f>
        <v>1141.4499999999998</v>
      </c>
      <c r="K68" s="81">
        <v>0.21360000000000001</v>
      </c>
      <c r="L68" s="80">
        <f>(F68-5081.01)*21.36%</f>
        <v>243.8115839999999</v>
      </c>
      <c r="M68" s="80">
        <v>538.20000000000005</v>
      </c>
      <c r="N68" s="80">
        <v>690.94</v>
      </c>
      <c r="O68" s="80">
        <f t="shared" si="23"/>
        <v>0</v>
      </c>
      <c r="P68" s="80"/>
      <c r="Q68" s="85"/>
      <c r="R68" s="80"/>
      <c r="S68" s="80"/>
      <c r="T68" s="81">
        <v>4568.51</v>
      </c>
      <c r="U68" s="81">
        <v>4168.51</v>
      </c>
    </row>
    <row r="69" spans="1:21" x14ac:dyDescent="0.25">
      <c r="A69" s="37">
        <v>41</v>
      </c>
      <c r="B69" s="38" t="s">
        <v>239</v>
      </c>
      <c r="C69" s="51" t="s">
        <v>359</v>
      </c>
      <c r="D69" s="46"/>
      <c r="E69" s="80"/>
      <c r="F69" s="80">
        <f t="shared" si="22"/>
        <v>0</v>
      </c>
      <c r="G69" s="80"/>
      <c r="H69" s="81"/>
      <c r="I69" s="80"/>
      <c r="J69" s="81"/>
      <c r="K69" s="81"/>
      <c r="L69" s="80"/>
      <c r="M69" s="80"/>
      <c r="N69" s="80"/>
      <c r="O69" s="80">
        <f t="shared" si="23"/>
        <v>0</v>
      </c>
      <c r="P69" s="80"/>
      <c r="Q69" s="85"/>
      <c r="R69" s="80"/>
      <c r="S69" s="80"/>
      <c r="T69" s="81">
        <v>0</v>
      </c>
      <c r="U69" s="81">
        <v>0</v>
      </c>
    </row>
    <row r="70" spans="1:21" x14ac:dyDescent="0.25">
      <c r="A70" s="37">
        <v>42</v>
      </c>
      <c r="B70" s="38" t="s">
        <v>109</v>
      </c>
      <c r="C70" s="38" t="s">
        <v>110</v>
      </c>
      <c r="D70" s="46">
        <v>15</v>
      </c>
      <c r="E70" s="80">
        <v>414.83</v>
      </c>
      <c r="F70" s="80">
        <f t="shared" ref="F70" si="24">D70*E70</f>
        <v>6222.45</v>
      </c>
      <c r="G70" s="80">
        <v>400</v>
      </c>
      <c r="H70" s="81"/>
      <c r="I70" s="80">
        <f>VLOOKUP($F$73,Tabisr,1)</f>
        <v>5925.91</v>
      </c>
      <c r="J70" s="81">
        <f>+F70-I70</f>
        <v>296.53999999999996</v>
      </c>
      <c r="K70" s="81">
        <f>VLOOKUP($F$73,Tabisr,4)</f>
        <v>0.21360000000000001</v>
      </c>
      <c r="L70" s="80">
        <f>(F70-4244.01)*17.92%</f>
        <v>354.53644800000001</v>
      </c>
      <c r="M70" s="80">
        <v>389.05</v>
      </c>
      <c r="N70" s="80">
        <v>690.94</v>
      </c>
      <c r="O70" s="80">
        <f t="shared" si="23"/>
        <v>0</v>
      </c>
      <c r="P70" s="80"/>
      <c r="Q70" s="85"/>
      <c r="R70" s="80"/>
      <c r="S70" s="80"/>
      <c r="T70" s="81">
        <v>5181.51</v>
      </c>
      <c r="U70" s="81">
        <v>4781.51</v>
      </c>
    </row>
    <row r="71" spans="1:21" x14ac:dyDescent="0.25">
      <c r="A71" s="37">
        <v>43</v>
      </c>
      <c r="B71" s="38" t="s">
        <v>281</v>
      </c>
      <c r="C71" s="38" t="s">
        <v>302</v>
      </c>
      <c r="D71" s="46">
        <v>15</v>
      </c>
      <c r="E71" s="80">
        <v>626.19000000000005</v>
      </c>
      <c r="F71" s="80">
        <f t="shared" ref="F71:F73" si="25">D71*E71</f>
        <v>9392.85</v>
      </c>
      <c r="G71" s="80"/>
      <c r="H71" s="80"/>
      <c r="I71" s="80">
        <v>5081</v>
      </c>
      <c r="J71" s="81">
        <f>+F71-I71</f>
        <v>4311.8500000000004</v>
      </c>
      <c r="K71" s="81">
        <v>0.21360000000000001</v>
      </c>
      <c r="L71" s="80">
        <f>(F71-5081.01)*21.36%</f>
        <v>921.00902399999995</v>
      </c>
      <c r="M71" s="80">
        <v>538.20000000000005</v>
      </c>
      <c r="N71" s="81">
        <v>1571.8</v>
      </c>
      <c r="O71" s="80"/>
      <c r="P71" s="80"/>
      <c r="Q71" s="85"/>
      <c r="R71" s="80"/>
      <c r="S71" s="80"/>
      <c r="T71" s="81">
        <v>7821.05</v>
      </c>
      <c r="U71" s="81">
        <v>7821.05</v>
      </c>
    </row>
    <row r="72" spans="1:21" x14ac:dyDescent="0.25">
      <c r="A72" s="37">
        <v>44</v>
      </c>
      <c r="B72" s="38" t="s">
        <v>376</v>
      </c>
      <c r="C72" s="31" t="s">
        <v>375</v>
      </c>
      <c r="D72" s="46">
        <v>15</v>
      </c>
      <c r="E72" s="80">
        <v>414.83</v>
      </c>
      <c r="F72" s="80">
        <f t="shared" si="25"/>
        <v>6222.45</v>
      </c>
      <c r="G72" s="80">
        <v>400</v>
      </c>
      <c r="H72" s="81"/>
      <c r="I72" s="80">
        <f>VLOOKUP($F$73,Tabisr,1)</f>
        <v>5925.91</v>
      </c>
      <c r="J72" s="81">
        <f>+F72-I72</f>
        <v>296.53999999999996</v>
      </c>
      <c r="K72" s="81">
        <f>VLOOKUP($F$73,Tabisr,4)</f>
        <v>0.21360000000000001</v>
      </c>
      <c r="L72" s="80">
        <f>(F72-4244.01)*17.92%</f>
        <v>354.53644800000001</v>
      </c>
      <c r="M72" s="80">
        <v>389.05</v>
      </c>
      <c r="N72" s="80">
        <v>690.94</v>
      </c>
      <c r="O72" s="80">
        <f>VLOOKUP($F$73,Tabsub,3)</f>
        <v>0</v>
      </c>
      <c r="P72" s="80"/>
      <c r="Q72" s="85"/>
      <c r="R72" s="80"/>
      <c r="S72" s="80"/>
      <c r="T72" s="81">
        <v>5931.51</v>
      </c>
      <c r="U72" s="81">
        <v>5531.51</v>
      </c>
    </row>
    <row r="73" spans="1:21" x14ac:dyDescent="0.25">
      <c r="A73" s="37">
        <v>45</v>
      </c>
      <c r="B73" s="38" t="s">
        <v>238</v>
      </c>
      <c r="C73" s="38" t="s">
        <v>374</v>
      </c>
      <c r="D73" s="46">
        <v>15</v>
      </c>
      <c r="E73" s="80">
        <v>414.83</v>
      </c>
      <c r="F73" s="80">
        <f t="shared" si="25"/>
        <v>6222.45</v>
      </c>
      <c r="G73" s="80">
        <v>400</v>
      </c>
      <c r="H73" s="81"/>
      <c r="I73" s="80">
        <f>VLOOKUP($F$73,Tabisr,1)</f>
        <v>5925.91</v>
      </c>
      <c r="J73" s="81">
        <f>+F73-I73</f>
        <v>296.53999999999996</v>
      </c>
      <c r="K73" s="81">
        <f>VLOOKUP($F$73,Tabisr,4)</f>
        <v>0.21360000000000001</v>
      </c>
      <c r="L73" s="80">
        <f>(F73-4244.01)*17.92%</f>
        <v>354.53644800000001</v>
      </c>
      <c r="M73" s="80">
        <v>389.05</v>
      </c>
      <c r="N73" s="80">
        <v>690.94</v>
      </c>
      <c r="O73" s="80">
        <f>VLOOKUP($F$73,Tabsub,3)</f>
        <v>0</v>
      </c>
      <c r="P73" s="80"/>
      <c r="Q73" s="80"/>
      <c r="R73" s="80"/>
      <c r="S73" s="80"/>
      <c r="T73" s="81">
        <v>5257.51</v>
      </c>
      <c r="U73" s="81">
        <v>4857.51</v>
      </c>
    </row>
    <row r="74" spans="1:21" x14ac:dyDescent="0.25">
      <c r="A74" s="37">
        <v>46</v>
      </c>
      <c r="B74" s="38" t="s">
        <v>34</v>
      </c>
      <c r="C74" s="38" t="s">
        <v>68</v>
      </c>
      <c r="D74" s="46">
        <v>15</v>
      </c>
      <c r="E74" s="80">
        <v>263.56</v>
      </c>
      <c r="F74" s="80">
        <f t="shared" ref="F74" si="26">D74*E74</f>
        <v>3953.4</v>
      </c>
      <c r="G74" s="80">
        <v>400</v>
      </c>
      <c r="H74" s="80"/>
      <c r="I74" s="80">
        <f>VLOOKUP($F$56,Tabisr,1)</f>
        <v>2422.81</v>
      </c>
      <c r="J74" s="81">
        <f t="shared" ref="J74:J76" si="27">+F74-I74</f>
        <v>1530.5900000000001</v>
      </c>
      <c r="K74" s="81">
        <f>VLOOKUP($F$56,Tabisr,4)</f>
        <v>0.10879999999999999</v>
      </c>
      <c r="L74" s="80">
        <f>(F74-3651.01)*16%</f>
        <v>48.382399999999983</v>
      </c>
      <c r="M74" s="80">
        <v>293.25</v>
      </c>
      <c r="N74" s="80">
        <f>M74+L74</f>
        <v>341.63239999999996</v>
      </c>
      <c r="O74" s="80">
        <f>VLOOKUP($F$56,Tabsub,3)</f>
        <v>0</v>
      </c>
      <c r="P74" s="80"/>
      <c r="Q74" s="85"/>
      <c r="R74" s="80"/>
      <c r="S74" s="80"/>
      <c r="T74" s="81">
        <v>2303.7675999999997</v>
      </c>
      <c r="U74" s="81">
        <v>1903.7675999999997</v>
      </c>
    </row>
    <row r="75" spans="1:21" x14ac:dyDescent="0.25">
      <c r="A75" s="37">
        <v>47</v>
      </c>
      <c r="B75" s="38" t="s">
        <v>5</v>
      </c>
      <c r="C75" s="38" t="s">
        <v>86</v>
      </c>
      <c r="D75" s="46">
        <v>15</v>
      </c>
      <c r="E75" s="80">
        <v>263.56</v>
      </c>
      <c r="F75" s="80">
        <f t="shared" ref="F75:F76" si="28">D75*E75</f>
        <v>3953.4</v>
      </c>
      <c r="G75" s="80">
        <v>400</v>
      </c>
      <c r="H75" s="80"/>
      <c r="I75" s="80">
        <f>VLOOKUP($F$75,Tabisr,1)</f>
        <v>2422.81</v>
      </c>
      <c r="J75" s="81">
        <f t="shared" si="27"/>
        <v>1530.5900000000001</v>
      </c>
      <c r="K75" s="81">
        <f>VLOOKUP($F$75,Tabisr,4)</f>
        <v>0.10879999999999999</v>
      </c>
      <c r="L75" s="80">
        <f>(F75-3651.01)*16%</f>
        <v>48.382399999999983</v>
      </c>
      <c r="M75" s="80">
        <v>293.25</v>
      </c>
      <c r="N75" s="80">
        <f>M75+L75</f>
        <v>341.63239999999996</v>
      </c>
      <c r="O75" s="80">
        <f>VLOOKUP($F$75,Tabsub,3)</f>
        <v>0</v>
      </c>
      <c r="P75" s="80"/>
      <c r="Q75" s="85"/>
      <c r="R75" s="85"/>
      <c r="S75" s="80"/>
      <c r="T75" s="81">
        <v>4011.7675999999997</v>
      </c>
      <c r="U75" s="81">
        <v>3611.7675999999997</v>
      </c>
    </row>
    <row r="76" spans="1:21" x14ac:dyDescent="0.25">
      <c r="A76" s="37">
        <v>48</v>
      </c>
      <c r="B76" s="38" t="s">
        <v>223</v>
      </c>
      <c r="C76" s="31" t="s">
        <v>178</v>
      </c>
      <c r="D76" s="46">
        <v>15</v>
      </c>
      <c r="E76" s="80">
        <v>312.26</v>
      </c>
      <c r="F76" s="80">
        <f t="shared" si="28"/>
        <v>4683.8999999999996</v>
      </c>
      <c r="G76" s="80">
        <v>400</v>
      </c>
      <c r="H76" s="80"/>
      <c r="I76" s="80">
        <f>VLOOKUP($F$73,Tabisr,1)</f>
        <v>5925.91</v>
      </c>
      <c r="J76" s="81">
        <f t="shared" si="27"/>
        <v>-1242.0100000000002</v>
      </c>
      <c r="K76" s="81">
        <f>VLOOKUP($F$73,Tabisr,4)</f>
        <v>0.21360000000000001</v>
      </c>
      <c r="L76" s="80">
        <f>(F76-4244.01)*17.92%</f>
        <v>78.828287999999901</v>
      </c>
      <c r="M76" s="80">
        <v>388.05</v>
      </c>
      <c r="N76" s="80">
        <f>M76+L76</f>
        <v>466.87828799999988</v>
      </c>
      <c r="O76" s="80">
        <f>VLOOKUP($F$73,Tabsub,3)</f>
        <v>0</v>
      </c>
      <c r="P76" s="80"/>
      <c r="Q76" s="85"/>
      <c r="R76" s="80"/>
      <c r="S76" s="80"/>
      <c r="T76" s="81">
        <v>4617.0217119999998</v>
      </c>
      <c r="U76" s="81">
        <v>4217.0217119999998</v>
      </c>
    </row>
    <row r="77" spans="1:21" x14ac:dyDescent="0.25">
      <c r="A77" s="37">
        <v>49</v>
      </c>
      <c r="B77" s="38" t="s">
        <v>324</v>
      </c>
      <c r="C77" s="31" t="s">
        <v>68</v>
      </c>
      <c r="D77" s="46">
        <v>15</v>
      </c>
      <c r="E77" s="80">
        <v>263.56</v>
      </c>
      <c r="F77" s="80">
        <f t="shared" ref="F77" si="29">D77*E77</f>
        <v>3953.4</v>
      </c>
      <c r="G77" s="77">
        <v>400</v>
      </c>
      <c r="H77" s="77"/>
      <c r="I77" s="80">
        <v>3651.01</v>
      </c>
      <c r="J77" s="81">
        <f>+F77-I77</f>
        <v>302.38999999999987</v>
      </c>
      <c r="K77" s="81">
        <v>0.16</v>
      </c>
      <c r="L77" s="80">
        <f>(F77-3651.01)*16%</f>
        <v>48.382399999999983</v>
      </c>
      <c r="M77" s="80">
        <v>293.25</v>
      </c>
      <c r="N77" s="80">
        <f>M77+L77</f>
        <v>341.63239999999996</v>
      </c>
      <c r="O77" s="80"/>
      <c r="P77" s="80"/>
      <c r="Q77" s="85"/>
      <c r="R77" s="80"/>
      <c r="S77" s="80"/>
      <c r="T77" s="81">
        <v>3206.7675999999997</v>
      </c>
      <c r="U77" s="81">
        <v>2806.7675999999997</v>
      </c>
    </row>
    <row r="78" spans="1:21" x14ac:dyDescent="0.25">
      <c r="A78" s="43"/>
      <c r="B78" s="49"/>
      <c r="C78" s="35"/>
      <c r="D78" s="50"/>
      <c r="E78" s="88"/>
      <c r="F78" s="89">
        <f t="shared" ref="F78:U78" si="30">SUM(F63:F77)</f>
        <v>75892.349999999977</v>
      </c>
      <c r="G78" s="89">
        <f t="shared" si="30"/>
        <v>4000</v>
      </c>
      <c r="H78" s="89">
        <f t="shared" si="30"/>
        <v>0</v>
      </c>
      <c r="I78" s="89">
        <f t="shared" si="30"/>
        <v>59295.100000000013</v>
      </c>
      <c r="J78" s="89">
        <f t="shared" si="30"/>
        <v>16597.25</v>
      </c>
      <c r="K78" s="89">
        <f t="shared" si="30"/>
        <v>2.3000000000000003</v>
      </c>
      <c r="L78" s="89">
        <f t="shared" si="30"/>
        <v>3805.693823999999</v>
      </c>
      <c r="M78" s="89">
        <f t="shared" si="30"/>
        <v>5930.2000000000007</v>
      </c>
      <c r="N78" s="89">
        <f t="shared" si="30"/>
        <v>9546.827424000001</v>
      </c>
      <c r="O78" s="89">
        <f t="shared" si="30"/>
        <v>0</v>
      </c>
      <c r="P78" s="89">
        <v>1450</v>
      </c>
      <c r="Q78" s="89">
        <v>3850</v>
      </c>
      <c r="R78" s="89">
        <f t="shared" si="30"/>
        <v>0</v>
      </c>
      <c r="S78" s="89">
        <f t="shared" si="30"/>
        <v>0</v>
      </c>
      <c r="T78" s="89">
        <f t="shared" si="30"/>
        <v>65045.52257600001</v>
      </c>
      <c r="U78" s="89">
        <f t="shared" si="30"/>
        <v>61045.52257600001</v>
      </c>
    </row>
    <row r="79" spans="1:21" x14ac:dyDescent="0.25">
      <c r="A79" s="43"/>
      <c r="B79" s="49"/>
      <c r="C79" s="35"/>
      <c r="D79" s="50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</row>
    <row r="80" spans="1:21" x14ac:dyDescent="0.25">
      <c r="A80" s="43"/>
      <c r="B80" s="49"/>
      <c r="C80" s="35"/>
      <c r="D80" s="50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</row>
    <row r="81" spans="1:21" x14ac:dyDescent="0.25">
      <c r="A81" s="123" t="s">
        <v>308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5"/>
    </row>
    <row r="82" spans="1:21" ht="22.5" x14ac:dyDescent="0.25">
      <c r="A82" s="33" t="s">
        <v>55</v>
      </c>
      <c r="B82" s="33" t="s">
        <v>13</v>
      </c>
      <c r="C82" s="33" t="s">
        <v>66</v>
      </c>
      <c r="D82" s="33" t="s">
        <v>21</v>
      </c>
      <c r="E82" s="75" t="s">
        <v>15</v>
      </c>
      <c r="F82" s="75" t="s">
        <v>14</v>
      </c>
      <c r="G82" s="75" t="s">
        <v>52</v>
      </c>
      <c r="H82" s="75" t="s">
        <v>58</v>
      </c>
      <c r="I82" s="76" t="s">
        <v>156</v>
      </c>
      <c r="J82" s="76" t="s">
        <v>157</v>
      </c>
      <c r="K82" s="76" t="s">
        <v>158</v>
      </c>
      <c r="L82" s="76" t="s">
        <v>159</v>
      </c>
      <c r="M82" s="75" t="s">
        <v>160</v>
      </c>
      <c r="N82" s="75" t="s">
        <v>53</v>
      </c>
      <c r="O82" s="75" t="s">
        <v>54</v>
      </c>
      <c r="P82" s="75" t="s">
        <v>16</v>
      </c>
      <c r="Q82" s="75" t="s">
        <v>237</v>
      </c>
      <c r="R82" s="75" t="s">
        <v>57</v>
      </c>
      <c r="S82" s="75" t="s">
        <v>64</v>
      </c>
      <c r="T82" s="75" t="s">
        <v>62</v>
      </c>
      <c r="U82" s="75" t="s">
        <v>63</v>
      </c>
    </row>
    <row r="83" spans="1:21" x14ac:dyDescent="0.25">
      <c r="A83" s="37">
        <v>50</v>
      </c>
      <c r="B83" s="38" t="s">
        <v>434</v>
      </c>
      <c r="C83" s="53" t="s">
        <v>308</v>
      </c>
      <c r="D83" s="55">
        <v>15</v>
      </c>
      <c r="E83" s="77">
        <v>661.33</v>
      </c>
      <c r="F83" s="77">
        <f>D83*E83</f>
        <v>9919.9500000000007</v>
      </c>
      <c r="G83" s="77"/>
      <c r="H83" s="77"/>
      <c r="I83" s="77">
        <v>5081</v>
      </c>
      <c r="J83" s="78">
        <f>+F83-I83</f>
        <v>4838.9500000000007</v>
      </c>
      <c r="K83" s="78">
        <v>0.21360000000000001</v>
      </c>
      <c r="L83" s="77">
        <f>(F83-5081.01)*21.36%</f>
        <v>1033.5975840000001</v>
      </c>
      <c r="M83" s="77">
        <v>538.20000000000005</v>
      </c>
      <c r="N83" s="78">
        <f>L83+M83</f>
        <v>1571.7975840000001</v>
      </c>
      <c r="O83" s="77"/>
      <c r="P83" s="77"/>
      <c r="Q83" s="82"/>
      <c r="R83" s="77"/>
      <c r="S83" s="77"/>
      <c r="T83" s="78">
        <v>7048.1524160000008</v>
      </c>
      <c r="U83" s="78">
        <v>7048.1524160000008</v>
      </c>
    </row>
    <row r="84" spans="1:21" x14ac:dyDescent="0.25">
      <c r="A84" s="37">
        <v>51</v>
      </c>
      <c r="B84" s="38" t="s">
        <v>422</v>
      </c>
      <c r="C84" s="38" t="s">
        <v>309</v>
      </c>
      <c r="D84" s="46">
        <v>15</v>
      </c>
      <c r="E84" s="80">
        <v>312.26</v>
      </c>
      <c r="F84" s="80">
        <f t="shared" ref="F84" si="31">D84*E84</f>
        <v>4683.8999999999996</v>
      </c>
      <c r="G84" s="80">
        <v>400</v>
      </c>
      <c r="H84" s="80"/>
      <c r="I84" s="80">
        <f>VLOOKUP($F$73,Tabisr,1)</f>
        <v>5925.91</v>
      </c>
      <c r="J84" s="81">
        <f t="shared" ref="J84" si="32">+F84-I84</f>
        <v>-1242.0100000000002</v>
      </c>
      <c r="K84" s="81">
        <f>VLOOKUP($F$73,Tabisr,4)</f>
        <v>0.21360000000000001</v>
      </c>
      <c r="L84" s="80">
        <f>(F84-4244.01)*17.92%</f>
        <v>78.828287999999901</v>
      </c>
      <c r="M84" s="80">
        <v>388.05</v>
      </c>
      <c r="N84" s="80">
        <f>M84+L84</f>
        <v>466.87828799999988</v>
      </c>
      <c r="O84" s="80">
        <f>VLOOKUP($F$73,Tabsub,3)</f>
        <v>0</v>
      </c>
      <c r="P84" s="80"/>
      <c r="Q84" s="85"/>
      <c r="R84" s="80"/>
      <c r="S84" s="80"/>
      <c r="T84" s="81">
        <v>4617.0217119999998</v>
      </c>
      <c r="U84" s="81">
        <v>4217.0217119999998</v>
      </c>
    </row>
    <row r="85" spans="1:21" x14ac:dyDescent="0.25">
      <c r="A85" s="50"/>
      <c r="B85" s="56"/>
      <c r="C85" s="56"/>
      <c r="D85" s="57"/>
      <c r="E85" s="90"/>
      <c r="F85" s="91">
        <f t="shared" ref="F85:U85" si="33">SUM(F83:F84)</f>
        <v>14603.85</v>
      </c>
      <c r="G85" s="91">
        <f>SUM(G83:G84)</f>
        <v>400</v>
      </c>
      <c r="H85" s="91">
        <f t="shared" si="33"/>
        <v>0</v>
      </c>
      <c r="I85" s="91">
        <f t="shared" si="33"/>
        <v>11006.91</v>
      </c>
      <c r="J85" s="91">
        <f t="shared" si="33"/>
        <v>3596.9400000000005</v>
      </c>
      <c r="K85" s="91">
        <f t="shared" si="33"/>
        <v>0.42720000000000002</v>
      </c>
      <c r="L85" s="91">
        <f t="shared" si="33"/>
        <v>1112.425872</v>
      </c>
      <c r="M85" s="91">
        <f t="shared" si="33"/>
        <v>926.25</v>
      </c>
      <c r="N85" s="91">
        <f t="shared" si="33"/>
        <v>2038.675872</v>
      </c>
      <c r="O85" s="91">
        <f t="shared" si="33"/>
        <v>0</v>
      </c>
      <c r="P85" s="91">
        <f t="shared" si="33"/>
        <v>0</v>
      </c>
      <c r="Q85" s="91">
        <f>SUM(Q83:Q84)</f>
        <v>0</v>
      </c>
      <c r="R85" s="91">
        <f t="shared" si="33"/>
        <v>0</v>
      </c>
      <c r="S85" s="91">
        <v>1300</v>
      </c>
      <c r="T85" s="91">
        <f t="shared" si="33"/>
        <v>11665.174128000001</v>
      </c>
      <c r="U85" s="91">
        <f t="shared" si="33"/>
        <v>11265.174128000001</v>
      </c>
    </row>
    <row r="86" spans="1:21" x14ac:dyDescent="0.25">
      <c r="A86" s="50"/>
      <c r="B86" s="56"/>
      <c r="C86" s="56"/>
      <c r="D86" s="57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</row>
    <row r="87" spans="1:21" x14ac:dyDescent="0.25">
      <c r="A87" s="43"/>
      <c r="B87" s="49"/>
      <c r="C87" s="35"/>
      <c r="D87" s="50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9"/>
      <c r="R87" s="88"/>
      <c r="S87" s="88"/>
      <c r="T87" s="88"/>
      <c r="U87" s="88"/>
    </row>
    <row r="88" spans="1:21" x14ac:dyDescent="0.25">
      <c r="A88" s="123" t="s">
        <v>196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5"/>
    </row>
    <row r="89" spans="1:21" ht="22.5" x14ac:dyDescent="0.25">
      <c r="A89" s="33" t="s">
        <v>55</v>
      </c>
      <c r="B89" s="33" t="s">
        <v>13</v>
      </c>
      <c r="C89" s="33" t="s">
        <v>66</v>
      </c>
      <c r="D89" s="33" t="s">
        <v>21</v>
      </c>
      <c r="E89" s="75" t="s">
        <v>15</v>
      </c>
      <c r="F89" s="75" t="s">
        <v>14</v>
      </c>
      <c r="G89" s="75" t="s">
        <v>52</v>
      </c>
      <c r="H89" s="75" t="s">
        <v>58</v>
      </c>
      <c r="I89" s="76" t="s">
        <v>156</v>
      </c>
      <c r="J89" s="76" t="s">
        <v>157</v>
      </c>
      <c r="K89" s="76" t="s">
        <v>158</v>
      </c>
      <c r="L89" s="76" t="s">
        <v>159</v>
      </c>
      <c r="M89" s="75" t="s">
        <v>160</v>
      </c>
      <c r="N89" s="75" t="s">
        <v>53</v>
      </c>
      <c r="O89" s="75" t="s">
        <v>54</v>
      </c>
      <c r="P89" s="75" t="s">
        <v>16</v>
      </c>
      <c r="Q89" s="75" t="s">
        <v>237</v>
      </c>
      <c r="R89" s="75" t="s">
        <v>57</v>
      </c>
      <c r="S89" s="75" t="s">
        <v>64</v>
      </c>
      <c r="T89" s="75" t="s">
        <v>62</v>
      </c>
      <c r="U89" s="75" t="s">
        <v>63</v>
      </c>
    </row>
    <row r="90" spans="1:21" x14ac:dyDescent="0.25">
      <c r="A90" s="37">
        <v>52</v>
      </c>
      <c r="B90" s="39" t="s">
        <v>384</v>
      </c>
      <c r="C90" s="39" t="s">
        <v>247</v>
      </c>
      <c r="D90" s="40">
        <v>15</v>
      </c>
      <c r="E90" s="77">
        <v>661.33</v>
      </c>
      <c r="F90" s="77">
        <f>D90*E90</f>
        <v>9919.9500000000007</v>
      </c>
      <c r="G90" s="77"/>
      <c r="H90" s="77"/>
      <c r="I90" s="77">
        <v>5081</v>
      </c>
      <c r="J90" s="78">
        <f>+F90-I90</f>
        <v>4838.9500000000007</v>
      </c>
      <c r="K90" s="78">
        <v>0.21360000000000001</v>
      </c>
      <c r="L90" s="77">
        <f>(F90-5081.01)*21.36%</f>
        <v>1033.5975840000001</v>
      </c>
      <c r="M90" s="77">
        <v>538.20000000000005</v>
      </c>
      <c r="N90" s="78">
        <f>L90+M90</f>
        <v>1571.7975840000001</v>
      </c>
      <c r="O90" s="77"/>
      <c r="P90" s="77"/>
      <c r="Q90" s="82"/>
      <c r="R90" s="77"/>
      <c r="S90" s="77"/>
      <c r="T90" s="78">
        <v>8348.1524160000008</v>
      </c>
      <c r="U90" s="105">
        <v>8348.1524160000008</v>
      </c>
    </row>
    <row r="91" spans="1:21" x14ac:dyDescent="0.25">
      <c r="A91" s="37">
        <v>53</v>
      </c>
      <c r="B91" s="39" t="s">
        <v>396</v>
      </c>
      <c r="C91" s="39" t="s">
        <v>381</v>
      </c>
      <c r="D91" s="37">
        <v>15</v>
      </c>
      <c r="E91" s="80">
        <v>414.83</v>
      </c>
      <c r="F91" s="80">
        <f t="shared" ref="F91" si="34">D91*E91</f>
        <v>6222.45</v>
      </c>
      <c r="G91" s="80">
        <v>400</v>
      </c>
      <c r="H91" s="81"/>
      <c r="I91" s="80">
        <f>VLOOKUP($F$73,Tabisr,1)</f>
        <v>5925.91</v>
      </c>
      <c r="J91" s="81">
        <f>+F91-I91</f>
        <v>296.53999999999996</v>
      </c>
      <c r="K91" s="81">
        <f>VLOOKUP($F$73,Tabisr,4)</f>
        <v>0.21360000000000001</v>
      </c>
      <c r="L91" s="80">
        <f>(F91-4244.01)*17.92%</f>
        <v>354.53644800000001</v>
      </c>
      <c r="M91" s="80">
        <v>389.05</v>
      </c>
      <c r="N91" s="80">
        <v>690.94</v>
      </c>
      <c r="O91" s="80">
        <f>VLOOKUP($F$73,Tabsub,3)</f>
        <v>0</v>
      </c>
      <c r="P91" s="80"/>
      <c r="Q91" s="85"/>
      <c r="R91" s="80"/>
      <c r="S91" s="80"/>
      <c r="T91" s="78">
        <v>5931.51</v>
      </c>
      <c r="U91" s="105">
        <v>5531.51</v>
      </c>
    </row>
    <row r="92" spans="1:21" x14ac:dyDescent="0.25">
      <c r="A92" s="43"/>
      <c r="B92" s="44"/>
      <c r="C92" s="32"/>
      <c r="D92" s="45"/>
      <c r="E92" s="83"/>
      <c r="F92" s="86">
        <f>+SUM(F90:F91)</f>
        <v>16142.400000000001</v>
      </c>
      <c r="G92" s="86">
        <f>SUM(G90:G91)</f>
        <v>400</v>
      </c>
      <c r="H92" s="86">
        <f t="shared" ref="H92:S92" si="35">+SUM(H91:H91)</f>
        <v>0</v>
      </c>
      <c r="I92" s="86">
        <f t="shared" si="35"/>
        <v>5925.91</v>
      </c>
      <c r="J92" s="86">
        <f t="shared" si="35"/>
        <v>296.53999999999996</v>
      </c>
      <c r="K92" s="86">
        <f t="shared" si="35"/>
        <v>0.21360000000000001</v>
      </c>
      <c r="L92" s="86">
        <f t="shared" si="35"/>
        <v>354.53644800000001</v>
      </c>
      <c r="M92" s="86">
        <f t="shared" si="35"/>
        <v>389.05</v>
      </c>
      <c r="N92" s="86">
        <f>SUM(N90:N91)</f>
        <v>2262.7375840000004</v>
      </c>
      <c r="O92" s="86">
        <f t="shared" si="35"/>
        <v>0</v>
      </c>
      <c r="P92" s="86">
        <f t="shared" si="35"/>
        <v>0</v>
      </c>
      <c r="Q92" s="86">
        <f>+SUM(Q91:Q91)</f>
        <v>0</v>
      </c>
      <c r="R92" s="86">
        <f t="shared" si="35"/>
        <v>0</v>
      </c>
      <c r="S92" s="86">
        <f t="shared" si="35"/>
        <v>0</v>
      </c>
      <c r="T92" s="86">
        <f>SUM(T90:T91)</f>
        <v>14279.662416000001</v>
      </c>
      <c r="U92" s="86">
        <f>SUM(U90:U91)</f>
        <v>13879.662416000001</v>
      </c>
    </row>
    <row r="93" spans="1:21" x14ac:dyDescent="0.25">
      <c r="A93" s="43"/>
      <c r="B93" s="44"/>
      <c r="C93" s="32"/>
      <c r="D93" s="45"/>
      <c r="E93" s="83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1:21" ht="12" customHeight="1" x14ac:dyDescent="0.25">
      <c r="A94" s="126" t="s">
        <v>197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8"/>
    </row>
    <row r="95" spans="1:21" ht="22.5" x14ac:dyDescent="0.25">
      <c r="A95" s="33" t="s">
        <v>55</v>
      </c>
      <c r="B95" s="33" t="s">
        <v>13</v>
      </c>
      <c r="C95" s="33" t="s">
        <v>66</v>
      </c>
      <c r="D95" s="33" t="s">
        <v>21</v>
      </c>
      <c r="E95" s="75" t="s">
        <v>15</v>
      </c>
      <c r="F95" s="75" t="s">
        <v>14</v>
      </c>
      <c r="G95" s="75" t="s">
        <v>52</v>
      </c>
      <c r="H95" s="75" t="s">
        <v>58</v>
      </c>
      <c r="I95" s="76" t="s">
        <v>156</v>
      </c>
      <c r="J95" s="76" t="s">
        <v>157</v>
      </c>
      <c r="K95" s="76" t="s">
        <v>158</v>
      </c>
      <c r="L95" s="76" t="s">
        <v>159</v>
      </c>
      <c r="M95" s="75" t="s">
        <v>160</v>
      </c>
      <c r="N95" s="75" t="s">
        <v>53</v>
      </c>
      <c r="O95" s="75" t="s">
        <v>54</v>
      </c>
      <c r="P95" s="75" t="s">
        <v>16</v>
      </c>
      <c r="Q95" s="75" t="s">
        <v>237</v>
      </c>
      <c r="R95" s="75" t="s">
        <v>57</v>
      </c>
      <c r="S95" s="75" t="s">
        <v>64</v>
      </c>
      <c r="T95" s="75" t="s">
        <v>62</v>
      </c>
      <c r="U95" s="75" t="s">
        <v>63</v>
      </c>
    </row>
    <row r="96" spans="1:21" ht="22.5" x14ac:dyDescent="0.25">
      <c r="A96" s="37">
        <v>54</v>
      </c>
      <c r="B96" s="38" t="s">
        <v>101</v>
      </c>
      <c r="C96" s="38" t="s">
        <v>248</v>
      </c>
      <c r="D96" s="46">
        <v>15</v>
      </c>
      <c r="E96" s="80">
        <v>661.33</v>
      </c>
      <c r="F96" s="80">
        <f>D96*E96</f>
        <v>9919.9500000000007</v>
      </c>
      <c r="G96" s="77"/>
      <c r="H96" s="77"/>
      <c r="I96" s="80">
        <v>5081</v>
      </c>
      <c r="J96" s="81">
        <f>+F96-I96</f>
        <v>4838.9500000000007</v>
      </c>
      <c r="K96" s="81">
        <v>0.21360000000000001</v>
      </c>
      <c r="L96" s="80">
        <f>(F96-5081.01)*21.36%</f>
        <v>1033.5975840000001</v>
      </c>
      <c r="M96" s="80">
        <v>538.20000000000005</v>
      </c>
      <c r="N96" s="78">
        <f>L96+M96</f>
        <v>1571.7975840000001</v>
      </c>
      <c r="O96" s="80">
        <f>VLOOKUP($F$96,Tabsub,3)</f>
        <v>0</v>
      </c>
      <c r="P96" s="77"/>
      <c r="Q96" s="82"/>
      <c r="R96" s="77"/>
      <c r="S96" s="77"/>
      <c r="T96" s="81">
        <v>4148.1524160000008</v>
      </c>
      <c r="U96" s="81">
        <v>4148.1524160000008</v>
      </c>
    </row>
    <row r="97" spans="1:21" x14ac:dyDescent="0.25">
      <c r="A97" s="37">
        <v>55</v>
      </c>
      <c r="B97" s="38" t="s">
        <v>458</v>
      </c>
      <c r="C97" s="39" t="s">
        <v>74</v>
      </c>
      <c r="D97" s="40">
        <v>15</v>
      </c>
      <c r="E97" s="77">
        <v>263.56</v>
      </c>
      <c r="F97" s="77">
        <f t="shared" ref="F97" si="36">D97*E97</f>
        <v>3953.4</v>
      </c>
      <c r="G97" s="77">
        <v>400</v>
      </c>
      <c r="H97" s="77"/>
      <c r="I97" s="77">
        <f>VLOOKUP($F$56,Tabisr,1)</f>
        <v>2422.81</v>
      </c>
      <c r="J97" s="78">
        <f t="shared" ref="J97" si="37">+F97-I97</f>
        <v>1530.5900000000001</v>
      </c>
      <c r="K97" s="78">
        <f>VLOOKUP($F$56,Tabisr,4)</f>
        <v>0.10879999999999999</v>
      </c>
      <c r="L97" s="77">
        <f>(F97-3651.01)*16%</f>
        <v>48.382399999999983</v>
      </c>
      <c r="M97" s="77">
        <v>293.25</v>
      </c>
      <c r="N97" s="77">
        <f>M97+L97</f>
        <v>341.63239999999996</v>
      </c>
      <c r="O97" s="77">
        <f>VLOOKUP($F$56,Tabsub,3)</f>
        <v>0</v>
      </c>
      <c r="P97" s="77"/>
      <c r="Q97" s="82"/>
      <c r="R97" s="77"/>
      <c r="S97" s="77"/>
      <c r="T97" s="78">
        <v>4011.7675999999997</v>
      </c>
      <c r="U97" s="78">
        <v>3611.7675999999997</v>
      </c>
    </row>
    <row r="98" spans="1:21" x14ac:dyDescent="0.25">
      <c r="A98" s="43"/>
      <c r="B98" s="44"/>
      <c r="C98" s="32"/>
      <c r="D98" s="45"/>
      <c r="E98" s="83"/>
      <c r="F98" s="86">
        <f>+SUM(F96:F97)</f>
        <v>13873.35</v>
      </c>
      <c r="G98" s="86">
        <f>+SUM(G96:G97)</f>
        <v>400</v>
      </c>
      <c r="H98" s="86">
        <f t="shared" ref="H98:S98" si="38">+SUM(H96:H97)</f>
        <v>0</v>
      </c>
      <c r="I98" s="86">
        <f t="shared" si="38"/>
        <v>7503.8099999999995</v>
      </c>
      <c r="J98" s="86">
        <f t="shared" si="38"/>
        <v>6369.5400000000009</v>
      </c>
      <c r="K98" s="86">
        <f t="shared" si="38"/>
        <v>0.32240000000000002</v>
      </c>
      <c r="L98" s="86">
        <f t="shared" si="38"/>
        <v>1081.9799840000001</v>
      </c>
      <c r="M98" s="86">
        <f t="shared" si="38"/>
        <v>831.45</v>
      </c>
      <c r="N98" s="86">
        <f>+SUM(N96:N97)</f>
        <v>1913.4299840000001</v>
      </c>
      <c r="O98" s="86">
        <f t="shared" si="38"/>
        <v>0</v>
      </c>
      <c r="P98" s="86">
        <v>4200</v>
      </c>
      <c r="Q98" s="86">
        <f>+SUM(Q96:Q97)</f>
        <v>0</v>
      </c>
      <c r="R98" s="86">
        <f t="shared" si="38"/>
        <v>0</v>
      </c>
      <c r="S98" s="86">
        <f t="shared" si="38"/>
        <v>0</v>
      </c>
      <c r="T98" s="86">
        <f>+SUM(T96:T97)</f>
        <v>8159.920016</v>
      </c>
      <c r="U98" s="86">
        <f>+SUM(U96:U97)</f>
        <v>7759.920016</v>
      </c>
    </row>
    <row r="99" spans="1:21" x14ac:dyDescent="0.25">
      <c r="A99" s="43"/>
      <c r="B99" s="44"/>
      <c r="C99" s="32"/>
      <c r="D99" s="45"/>
      <c r="E99" s="83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</row>
    <row r="100" spans="1:21" ht="12" customHeight="1" x14ac:dyDescent="0.25">
      <c r="A100" s="126" t="s">
        <v>198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8"/>
    </row>
    <row r="101" spans="1:21" ht="22.5" x14ac:dyDescent="0.25">
      <c r="A101" s="33" t="s">
        <v>55</v>
      </c>
      <c r="B101" s="33" t="s">
        <v>13</v>
      </c>
      <c r="C101" s="33" t="s">
        <v>66</v>
      </c>
      <c r="D101" s="33" t="s">
        <v>21</v>
      </c>
      <c r="E101" s="75" t="s">
        <v>15</v>
      </c>
      <c r="F101" s="75" t="s">
        <v>14</v>
      </c>
      <c r="G101" s="75" t="s">
        <v>52</v>
      </c>
      <c r="H101" s="75" t="s">
        <v>58</v>
      </c>
      <c r="I101" s="76" t="s">
        <v>156</v>
      </c>
      <c r="J101" s="76" t="s">
        <v>157</v>
      </c>
      <c r="K101" s="76" t="s">
        <v>158</v>
      </c>
      <c r="L101" s="76" t="s">
        <v>159</v>
      </c>
      <c r="M101" s="75" t="s">
        <v>160</v>
      </c>
      <c r="N101" s="75" t="s">
        <v>53</v>
      </c>
      <c r="O101" s="75" t="s">
        <v>54</v>
      </c>
      <c r="P101" s="75" t="s">
        <v>16</v>
      </c>
      <c r="Q101" s="75" t="s">
        <v>237</v>
      </c>
      <c r="R101" s="75" t="s">
        <v>57</v>
      </c>
      <c r="S101" s="75" t="s">
        <v>64</v>
      </c>
      <c r="T101" s="75" t="s">
        <v>62</v>
      </c>
      <c r="U101" s="75" t="s">
        <v>63</v>
      </c>
    </row>
    <row r="102" spans="1:21" x14ac:dyDescent="0.25">
      <c r="A102" s="37">
        <v>56</v>
      </c>
      <c r="B102" s="38" t="s">
        <v>239</v>
      </c>
      <c r="C102" s="51" t="s">
        <v>385</v>
      </c>
      <c r="D102" s="46"/>
      <c r="E102" s="80"/>
      <c r="F102" s="80"/>
      <c r="G102" s="80"/>
      <c r="H102" s="81"/>
      <c r="I102" s="80"/>
      <c r="J102" s="81"/>
      <c r="K102" s="81"/>
      <c r="L102" s="80"/>
      <c r="M102" s="80"/>
      <c r="N102" s="80"/>
      <c r="O102" s="80"/>
      <c r="P102" s="80"/>
      <c r="Q102" s="85"/>
      <c r="R102" s="80"/>
      <c r="S102" s="80"/>
      <c r="T102" s="81"/>
      <c r="U102" s="81"/>
    </row>
    <row r="103" spans="1:21" x14ac:dyDescent="0.25">
      <c r="A103" s="37">
        <v>57</v>
      </c>
      <c r="B103" s="58" t="s">
        <v>360</v>
      </c>
      <c r="C103" s="38" t="s">
        <v>271</v>
      </c>
      <c r="D103" s="46">
        <v>15</v>
      </c>
      <c r="E103" s="80">
        <v>312.26</v>
      </c>
      <c r="F103" s="80">
        <f>D103*E103</f>
        <v>4683.8999999999996</v>
      </c>
      <c r="G103" s="80">
        <v>400</v>
      </c>
      <c r="H103" s="77"/>
      <c r="I103" s="80">
        <f>VLOOKUP($F$96,Tabisr,1)</f>
        <v>5925.91</v>
      </c>
      <c r="J103" s="81">
        <f>+F103-I103</f>
        <v>-1242.0100000000002</v>
      </c>
      <c r="K103" s="81">
        <f>VLOOKUP($F$96,Tabisr,4)</f>
        <v>0.21360000000000001</v>
      </c>
      <c r="L103" s="80">
        <f>(F103-4244.01)*17.92%</f>
        <v>78.828287999999901</v>
      </c>
      <c r="M103" s="80">
        <v>388.05</v>
      </c>
      <c r="N103" s="80">
        <f>L103+M103</f>
        <v>466.87828799999988</v>
      </c>
      <c r="O103" s="80"/>
      <c r="P103" s="80"/>
      <c r="Q103" s="85"/>
      <c r="R103" s="80"/>
      <c r="S103" s="80"/>
      <c r="T103" s="81">
        <v>4617.0217119999998</v>
      </c>
      <c r="U103" s="81">
        <v>4217.0217119999998</v>
      </c>
    </row>
    <row r="104" spans="1:21" x14ac:dyDescent="0.25">
      <c r="A104" s="37">
        <v>58</v>
      </c>
      <c r="B104" s="38" t="s">
        <v>104</v>
      </c>
      <c r="C104" s="31" t="s">
        <v>80</v>
      </c>
      <c r="D104" s="46">
        <v>15</v>
      </c>
      <c r="E104" s="80">
        <v>312.26</v>
      </c>
      <c r="F104" s="80">
        <f>D104*E104</f>
        <v>4683.8999999999996</v>
      </c>
      <c r="G104" s="80">
        <v>400</v>
      </c>
      <c r="H104" s="77"/>
      <c r="I104" s="80">
        <f>VLOOKUP($F$96,Tabisr,1)</f>
        <v>5925.91</v>
      </c>
      <c r="J104" s="81">
        <f>+F104-I104</f>
        <v>-1242.0100000000002</v>
      </c>
      <c r="K104" s="81">
        <f>VLOOKUP($F$96,Tabisr,4)</f>
        <v>0.21360000000000001</v>
      </c>
      <c r="L104" s="80">
        <f>(F104-4244.01)*17.92%</f>
        <v>78.828287999999901</v>
      </c>
      <c r="M104" s="80">
        <v>388.05</v>
      </c>
      <c r="N104" s="80">
        <f>L104+M104</f>
        <v>466.87828799999988</v>
      </c>
      <c r="O104" s="80"/>
      <c r="P104" s="80"/>
      <c r="Q104" s="85"/>
      <c r="R104" s="80"/>
      <c r="S104" s="80"/>
      <c r="T104" s="81">
        <v>4617.0217119999998</v>
      </c>
      <c r="U104" s="81">
        <v>4217.0217119999998</v>
      </c>
    </row>
    <row r="105" spans="1:21" x14ac:dyDescent="0.25">
      <c r="A105" s="43"/>
      <c r="B105" s="49"/>
      <c r="C105" s="35"/>
      <c r="D105" s="50"/>
      <c r="E105" s="88"/>
      <c r="F105" s="89">
        <f>+SUM(F102:F104)</f>
        <v>9367.7999999999993</v>
      </c>
      <c r="G105" s="89">
        <f>+SUM(G102:G104)</f>
        <v>800</v>
      </c>
      <c r="H105" s="89">
        <f>+SUM(H102:H104)</f>
        <v>0</v>
      </c>
      <c r="I105" s="89">
        <f t="shared" ref="I105:R105" si="39">+SUM(I102:I104)</f>
        <v>11851.82</v>
      </c>
      <c r="J105" s="89">
        <f t="shared" si="39"/>
        <v>-2484.0200000000004</v>
      </c>
      <c r="K105" s="89">
        <f t="shared" si="39"/>
        <v>0.42720000000000002</v>
      </c>
      <c r="L105" s="89">
        <f t="shared" si="39"/>
        <v>157.6565759999998</v>
      </c>
      <c r="M105" s="89">
        <f t="shared" si="39"/>
        <v>776.1</v>
      </c>
      <c r="N105" s="89">
        <f>+SUM(N102:N104)</f>
        <v>933.75657599999977</v>
      </c>
      <c r="O105" s="89">
        <f t="shared" si="39"/>
        <v>0</v>
      </c>
      <c r="P105" s="89">
        <f t="shared" si="39"/>
        <v>0</v>
      </c>
      <c r="Q105" s="89">
        <f>+SUM(Q102:Q104)</f>
        <v>0</v>
      </c>
      <c r="R105" s="89">
        <f t="shared" si="39"/>
        <v>0</v>
      </c>
      <c r="S105" s="89">
        <f>+SUM(S102:S104)</f>
        <v>0</v>
      </c>
      <c r="T105" s="89">
        <f>+SUM(T102:T104)</f>
        <v>9234.0434239999995</v>
      </c>
      <c r="U105" s="89">
        <f>+SUM(U102:U104)</f>
        <v>8434.0434239999995</v>
      </c>
    </row>
    <row r="106" spans="1:21" ht="15" customHeight="1" x14ac:dyDescent="0.25">
      <c r="A106" s="43"/>
      <c r="B106" s="49"/>
      <c r="C106" s="35"/>
      <c r="D106" s="50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</row>
    <row r="107" spans="1:21" x14ac:dyDescent="0.25">
      <c r="A107" s="123" t="s">
        <v>274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5"/>
    </row>
    <row r="108" spans="1:21" ht="22.5" x14ac:dyDescent="0.25">
      <c r="A108" s="33" t="s">
        <v>55</v>
      </c>
      <c r="B108" s="33" t="s">
        <v>13</v>
      </c>
      <c r="C108" s="33" t="s">
        <v>66</v>
      </c>
      <c r="D108" s="33" t="s">
        <v>21</v>
      </c>
      <c r="E108" s="75" t="s">
        <v>15</v>
      </c>
      <c r="F108" s="75" t="s">
        <v>14</v>
      </c>
      <c r="G108" s="75" t="s">
        <v>52</v>
      </c>
      <c r="H108" s="75" t="s">
        <v>58</v>
      </c>
      <c r="I108" s="76" t="s">
        <v>156</v>
      </c>
      <c r="J108" s="76" t="s">
        <v>157</v>
      </c>
      <c r="K108" s="76" t="s">
        <v>158</v>
      </c>
      <c r="L108" s="76" t="s">
        <v>159</v>
      </c>
      <c r="M108" s="75" t="s">
        <v>160</v>
      </c>
      <c r="N108" s="75" t="s">
        <v>53</v>
      </c>
      <c r="O108" s="75" t="s">
        <v>54</v>
      </c>
      <c r="P108" s="75" t="s">
        <v>16</v>
      </c>
      <c r="Q108" s="75" t="s">
        <v>237</v>
      </c>
      <c r="R108" s="75" t="s">
        <v>57</v>
      </c>
      <c r="S108" s="75" t="s">
        <v>64</v>
      </c>
      <c r="T108" s="75" t="s">
        <v>62</v>
      </c>
      <c r="U108" s="75" t="s">
        <v>63</v>
      </c>
    </row>
    <row r="109" spans="1:21" x14ac:dyDescent="0.25">
      <c r="A109" s="37">
        <v>59</v>
      </c>
      <c r="B109" s="38" t="s">
        <v>111</v>
      </c>
      <c r="C109" s="38" t="s">
        <v>269</v>
      </c>
      <c r="D109" s="46">
        <v>15</v>
      </c>
      <c r="E109" s="80">
        <v>661.33</v>
      </c>
      <c r="F109" s="80">
        <f>D109*E109</f>
        <v>9919.9500000000007</v>
      </c>
      <c r="G109" s="77"/>
      <c r="H109" s="77"/>
      <c r="I109" s="80">
        <v>5081</v>
      </c>
      <c r="J109" s="81">
        <f>+F109-I109</f>
        <v>4838.9500000000007</v>
      </c>
      <c r="K109" s="81">
        <v>0.21360000000000001</v>
      </c>
      <c r="L109" s="80">
        <f>(F109-5081.01)*21.36%</f>
        <v>1033.5975840000001</v>
      </c>
      <c r="M109" s="80">
        <v>538.20000000000005</v>
      </c>
      <c r="N109" s="80">
        <f>L109+M109</f>
        <v>1571.7975840000001</v>
      </c>
      <c r="O109" s="80">
        <f>VLOOKUP($F$96,Tabsub,3)</f>
        <v>0</v>
      </c>
      <c r="P109" s="77"/>
      <c r="Q109" s="82"/>
      <c r="R109" s="77"/>
      <c r="S109" s="77"/>
      <c r="T109" s="81">
        <v>8348.1524160000008</v>
      </c>
      <c r="U109" s="81">
        <v>8348.1524160000008</v>
      </c>
    </row>
    <row r="110" spans="1:21" x14ac:dyDescent="0.25">
      <c r="A110" s="37">
        <v>60</v>
      </c>
      <c r="B110" s="38" t="s">
        <v>228</v>
      </c>
      <c r="C110" s="38" t="s">
        <v>446</v>
      </c>
      <c r="D110" s="46">
        <v>15</v>
      </c>
      <c r="E110" s="80">
        <v>414.83</v>
      </c>
      <c r="F110" s="80">
        <f>D110*E110</f>
        <v>6222.45</v>
      </c>
      <c r="G110" s="80">
        <v>400</v>
      </c>
      <c r="H110" s="81"/>
      <c r="I110" s="80">
        <f>VLOOKUP($F$96,Tabisr,1)</f>
        <v>5925.91</v>
      </c>
      <c r="J110" s="81">
        <f>+F110-I110</f>
        <v>296.53999999999996</v>
      </c>
      <c r="K110" s="81">
        <f>VLOOKUP($F$96,Tabisr,4)</f>
        <v>0.21360000000000001</v>
      </c>
      <c r="L110" s="80">
        <f>(F110-4244.01)*17.92%</f>
        <v>354.53644800000001</v>
      </c>
      <c r="M110" s="80">
        <v>388.05</v>
      </c>
      <c r="N110" s="80">
        <v>690.94</v>
      </c>
      <c r="O110" s="80"/>
      <c r="P110" s="81"/>
      <c r="Q110" s="87"/>
      <c r="R110" s="81"/>
      <c r="S110" s="78"/>
      <c r="T110" s="81">
        <v>5931.51</v>
      </c>
      <c r="U110" s="81">
        <v>5531.51</v>
      </c>
    </row>
    <row r="111" spans="1:21" x14ac:dyDescent="0.25">
      <c r="A111" s="37">
        <v>61</v>
      </c>
      <c r="B111" s="38" t="s">
        <v>164</v>
      </c>
      <c r="C111" s="38" t="s">
        <v>447</v>
      </c>
      <c r="D111" s="46">
        <v>15</v>
      </c>
      <c r="E111" s="80">
        <v>414.83</v>
      </c>
      <c r="F111" s="80">
        <f>D111*E111</f>
        <v>6222.45</v>
      </c>
      <c r="G111" s="80">
        <v>400</v>
      </c>
      <c r="H111" s="81"/>
      <c r="I111" s="80">
        <f>VLOOKUP($F$96,Tabisr,1)</f>
        <v>5925.91</v>
      </c>
      <c r="J111" s="81">
        <f>+F111-I111</f>
        <v>296.53999999999996</v>
      </c>
      <c r="K111" s="81">
        <f>VLOOKUP($F$96,Tabisr,4)</f>
        <v>0.21360000000000001</v>
      </c>
      <c r="L111" s="80">
        <f>(F111-4244.01)*17.92%</f>
        <v>354.53644800000001</v>
      </c>
      <c r="M111" s="80">
        <v>388.05</v>
      </c>
      <c r="N111" s="80">
        <v>690.94</v>
      </c>
      <c r="O111" s="80"/>
      <c r="P111" s="81"/>
      <c r="Q111" s="87"/>
      <c r="R111" s="81"/>
      <c r="S111" s="78"/>
      <c r="T111" s="81">
        <v>5931.51</v>
      </c>
      <c r="U111" s="81">
        <v>5531.51</v>
      </c>
    </row>
    <row r="112" spans="1:21" x14ac:dyDescent="0.25">
      <c r="A112" s="37">
        <v>62</v>
      </c>
      <c r="B112" s="38" t="s">
        <v>17</v>
      </c>
      <c r="C112" s="51" t="s">
        <v>273</v>
      </c>
      <c r="D112" s="46">
        <v>15</v>
      </c>
      <c r="E112" s="80">
        <v>312.26</v>
      </c>
      <c r="F112" s="80">
        <f>D112*E112</f>
        <v>4683.8999999999996</v>
      </c>
      <c r="G112" s="80">
        <v>400</v>
      </c>
      <c r="H112" s="81"/>
      <c r="I112" s="80">
        <f>VLOOKUP($F$96,Tabisr,1)</f>
        <v>5925.91</v>
      </c>
      <c r="J112" s="81">
        <f>+F112-I112</f>
        <v>-1242.0100000000002</v>
      </c>
      <c r="K112" s="81">
        <f>VLOOKUP($F$96,Tabisr,4)</f>
        <v>0.21360000000000001</v>
      </c>
      <c r="L112" s="80">
        <f>(F112-4244.01)*17.92%</f>
        <v>78.828287999999901</v>
      </c>
      <c r="M112" s="80">
        <v>388.05</v>
      </c>
      <c r="N112" s="80">
        <f>L112+M112</f>
        <v>466.87828799999988</v>
      </c>
      <c r="O112" s="80"/>
      <c r="P112" s="80"/>
      <c r="Q112" s="85"/>
      <c r="R112" s="80"/>
      <c r="S112" s="80"/>
      <c r="T112" s="81">
        <v>3517.0217119999998</v>
      </c>
      <c r="U112" s="81">
        <v>3117.0217119999998</v>
      </c>
    </row>
    <row r="113" spans="1:21" ht="12" customHeight="1" x14ac:dyDescent="0.25">
      <c r="A113" s="43"/>
      <c r="B113" s="49"/>
      <c r="C113" s="35"/>
      <c r="D113" s="50"/>
      <c r="E113" s="88"/>
      <c r="F113" s="89">
        <f>+SUM(F109:F112)</f>
        <v>27048.75</v>
      </c>
      <c r="G113" s="89">
        <f>+SUM(G109:G112)</f>
        <v>1200</v>
      </c>
      <c r="H113" s="89">
        <f t="shared" ref="H113:P113" si="40">+SUM(H111:H112)</f>
        <v>0</v>
      </c>
      <c r="I113" s="89">
        <f t="shared" si="40"/>
        <v>11851.82</v>
      </c>
      <c r="J113" s="89">
        <f t="shared" si="40"/>
        <v>-945.47000000000025</v>
      </c>
      <c r="K113" s="89">
        <f t="shared" si="40"/>
        <v>0.42720000000000002</v>
      </c>
      <c r="L113" s="89">
        <f t="shared" si="40"/>
        <v>433.36473599999988</v>
      </c>
      <c r="M113" s="89">
        <f t="shared" si="40"/>
        <v>776.1</v>
      </c>
      <c r="N113" s="89">
        <f>+SUM(N109:N112)</f>
        <v>3420.5558720000004</v>
      </c>
      <c r="O113" s="89">
        <f t="shared" si="40"/>
        <v>0</v>
      </c>
      <c r="P113" s="89">
        <f t="shared" si="40"/>
        <v>0</v>
      </c>
      <c r="Q113" s="89">
        <v>1100</v>
      </c>
      <c r="R113" s="89">
        <f>+SUM(R109:R112)</f>
        <v>0</v>
      </c>
      <c r="S113" s="89">
        <f>+SUM(S109:S112)</f>
        <v>0</v>
      </c>
      <c r="T113" s="89">
        <f>+SUM(T109:T112)</f>
        <v>23728.194128000003</v>
      </c>
      <c r="U113" s="89">
        <f>+SUM(U109:U112)</f>
        <v>22528.194128000003</v>
      </c>
    </row>
    <row r="114" spans="1:21" ht="13.5" customHeight="1" x14ac:dyDescent="0.25">
      <c r="A114" s="43"/>
      <c r="B114" s="49"/>
      <c r="C114" s="35"/>
      <c r="D114" s="50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</row>
    <row r="115" spans="1:21" x14ac:dyDescent="0.25">
      <c r="A115" s="123" t="s">
        <v>199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5"/>
    </row>
    <row r="116" spans="1:21" ht="22.5" x14ac:dyDescent="0.25">
      <c r="A116" s="33" t="s">
        <v>55</v>
      </c>
      <c r="B116" s="33" t="s">
        <v>13</v>
      </c>
      <c r="C116" s="33" t="s">
        <v>66</v>
      </c>
      <c r="D116" s="33" t="s">
        <v>21</v>
      </c>
      <c r="E116" s="75" t="s">
        <v>15</v>
      </c>
      <c r="F116" s="75" t="s">
        <v>14</v>
      </c>
      <c r="G116" s="75" t="s">
        <v>52</v>
      </c>
      <c r="H116" s="75" t="s">
        <v>58</v>
      </c>
      <c r="I116" s="76" t="s">
        <v>156</v>
      </c>
      <c r="J116" s="76" t="s">
        <v>157</v>
      </c>
      <c r="K116" s="76" t="s">
        <v>158</v>
      </c>
      <c r="L116" s="76" t="s">
        <v>159</v>
      </c>
      <c r="M116" s="75" t="s">
        <v>160</v>
      </c>
      <c r="N116" s="75" t="s">
        <v>53</v>
      </c>
      <c r="O116" s="75" t="s">
        <v>54</v>
      </c>
      <c r="P116" s="75" t="s">
        <v>16</v>
      </c>
      <c r="Q116" s="75" t="s">
        <v>237</v>
      </c>
      <c r="R116" s="75" t="s">
        <v>57</v>
      </c>
      <c r="S116" s="75" t="s">
        <v>64</v>
      </c>
      <c r="T116" s="75" t="s">
        <v>62</v>
      </c>
      <c r="U116" s="75" t="s">
        <v>63</v>
      </c>
    </row>
    <row r="117" spans="1:21" x14ac:dyDescent="0.25">
      <c r="A117" s="37">
        <v>63</v>
      </c>
      <c r="B117" s="38" t="s">
        <v>168</v>
      </c>
      <c r="C117" s="38" t="s">
        <v>73</v>
      </c>
      <c r="D117" s="46">
        <v>15</v>
      </c>
      <c r="E117" s="80">
        <v>312.26</v>
      </c>
      <c r="F117" s="80">
        <f t="shared" ref="F117:F122" si="41">D117*E117</f>
        <v>4683.8999999999996</v>
      </c>
      <c r="G117" s="77">
        <v>400</v>
      </c>
      <c r="H117" s="77"/>
      <c r="I117" s="80">
        <f>VLOOKUP($F$96,Tabisr,1)</f>
        <v>5925.91</v>
      </c>
      <c r="J117" s="81">
        <f>+F117-I117</f>
        <v>-1242.0100000000002</v>
      </c>
      <c r="K117" s="81">
        <f>VLOOKUP($F$96,Tabisr,4)</f>
        <v>0.21360000000000001</v>
      </c>
      <c r="L117" s="80">
        <f>(F117-4244.01)*17.92%</f>
        <v>78.828287999999901</v>
      </c>
      <c r="M117" s="80">
        <v>388.05</v>
      </c>
      <c r="N117" s="80">
        <f>L117+M117</f>
        <v>466.87828799999988</v>
      </c>
      <c r="O117" s="80">
        <f>VLOOKUP($F$96,Tabsub,3)</f>
        <v>0</v>
      </c>
      <c r="P117" s="77"/>
      <c r="Q117" s="82"/>
      <c r="R117" s="77"/>
      <c r="S117" s="77"/>
      <c r="T117" s="81">
        <v>4617.0217119999998</v>
      </c>
      <c r="U117" s="81">
        <v>4217.0217119999998</v>
      </c>
    </row>
    <row r="118" spans="1:21" x14ac:dyDescent="0.25">
      <c r="A118" s="37">
        <v>64</v>
      </c>
      <c r="B118" s="38" t="s">
        <v>214</v>
      </c>
      <c r="C118" s="38" t="s">
        <v>68</v>
      </c>
      <c r="D118" s="46">
        <v>15</v>
      </c>
      <c r="E118" s="80">
        <v>263.56</v>
      </c>
      <c r="F118" s="80">
        <f t="shared" si="41"/>
        <v>3953.4</v>
      </c>
      <c r="G118" s="80">
        <v>400</v>
      </c>
      <c r="H118" s="81"/>
      <c r="I118" s="80">
        <f>VLOOKUP($F$27,Tabisr,1)</f>
        <v>2422.81</v>
      </c>
      <c r="J118" s="81">
        <f>+F118-I118</f>
        <v>1530.5900000000001</v>
      </c>
      <c r="K118" s="81">
        <f>VLOOKUP($F$27,Tabisr,4)</f>
        <v>0.10879999999999999</v>
      </c>
      <c r="L118" s="80">
        <f>(F118-3651.01)*16%</f>
        <v>48.382399999999983</v>
      </c>
      <c r="M118" s="80">
        <v>293.25</v>
      </c>
      <c r="N118" s="80">
        <f>M118+L118</f>
        <v>341.63239999999996</v>
      </c>
      <c r="O118" s="80"/>
      <c r="P118" s="80"/>
      <c r="Q118" s="85"/>
      <c r="R118" s="80"/>
      <c r="S118" s="80"/>
      <c r="T118" s="81">
        <v>2711.7675999999997</v>
      </c>
      <c r="U118" s="81">
        <v>2311.7675999999997</v>
      </c>
    </row>
    <row r="119" spans="1:21" x14ac:dyDescent="0.25">
      <c r="A119" s="37">
        <v>65</v>
      </c>
      <c r="B119" s="38" t="s">
        <v>118</v>
      </c>
      <c r="C119" s="38" t="s">
        <v>91</v>
      </c>
      <c r="D119" s="46">
        <v>15</v>
      </c>
      <c r="E119" s="80">
        <v>263.56</v>
      </c>
      <c r="F119" s="80">
        <f t="shared" si="41"/>
        <v>3953.4</v>
      </c>
      <c r="G119" s="80">
        <v>400</v>
      </c>
      <c r="H119" s="80"/>
      <c r="I119" s="80">
        <f>VLOOKUP($F$27,Tabisr,1)</f>
        <v>2422.81</v>
      </c>
      <c r="J119" s="81">
        <f>+F119-I119</f>
        <v>1530.5900000000001</v>
      </c>
      <c r="K119" s="81">
        <f>VLOOKUP($F$27,Tabisr,4)</f>
        <v>0.10879999999999999</v>
      </c>
      <c r="L119" s="80">
        <f>(F119-3651.01)*16%</f>
        <v>48.382399999999983</v>
      </c>
      <c r="M119" s="80">
        <v>293.25</v>
      </c>
      <c r="N119" s="80">
        <f>M119+L119</f>
        <v>341.63239999999996</v>
      </c>
      <c r="O119" s="80"/>
      <c r="P119" s="80"/>
      <c r="Q119" s="85"/>
      <c r="R119" s="80"/>
      <c r="S119" s="80"/>
      <c r="T119" s="81">
        <v>2611.7675999999997</v>
      </c>
      <c r="U119" s="81">
        <v>2211.7675999999997</v>
      </c>
    </row>
    <row r="120" spans="1:21" x14ac:dyDescent="0.25">
      <c r="A120" s="37">
        <v>66</v>
      </c>
      <c r="B120" s="38" t="s">
        <v>18</v>
      </c>
      <c r="C120" s="38" t="s">
        <v>91</v>
      </c>
      <c r="D120" s="46">
        <v>15</v>
      </c>
      <c r="E120" s="80">
        <v>263.56</v>
      </c>
      <c r="F120" s="80">
        <f t="shared" si="41"/>
        <v>3953.4</v>
      </c>
      <c r="G120" s="80">
        <v>400</v>
      </c>
      <c r="H120" s="80"/>
      <c r="I120" s="80">
        <f>VLOOKUP($F$27,Tabisr,1)</f>
        <v>2422.81</v>
      </c>
      <c r="J120" s="81">
        <f>+F120-I120</f>
        <v>1530.5900000000001</v>
      </c>
      <c r="K120" s="81">
        <f>VLOOKUP($F$27,Tabisr,4)</f>
        <v>0.10879999999999999</v>
      </c>
      <c r="L120" s="80">
        <f>(F120-3651.01)*16%</f>
        <v>48.382399999999983</v>
      </c>
      <c r="M120" s="80">
        <v>293.25</v>
      </c>
      <c r="N120" s="80">
        <f>M120+L120</f>
        <v>341.63239999999996</v>
      </c>
      <c r="O120" s="80"/>
      <c r="P120" s="80"/>
      <c r="Q120" s="85"/>
      <c r="R120" s="80"/>
      <c r="S120" s="80"/>
      <c r="T120" s="81">
        <v>4011.7675999999997</v>
      </c>
      <c r="U120" s="81">
        <v>3611.7675999999997</v>
      </c>
    </row>
    <row r="121" spans="1:21" x14ac:dyDescent="0.25">
      <c r="A121" s="37">
        <v>67</v>
      </c>
      <c r="B121" s="38" t="s">
        <v>12</v>
      </c>
      <c r="C121" s="38" t="s">
        <v>91</v>
      </c>
      <c r="D121" s="46">
        <v>15</v>
      </c>
      <c r="E121" s="80">
        <v>263.56</v>
      </c>
      <c r="F121" s="80">
        <f t="shared" si="41"/>
        <v>3953.4</v>
      </c>
      <c r="G121" s="80">
        <v>400</v>
      </c>
      <c r="H121" s="80"/>
      <c r="I121" s="80">
        <f>VLOOKUP($F$336,Tabisr,1)</f>
        <v>2422.81</v>
      </c>
      <c r="J121" s="81">
        <f>+F121-I121</f>
        <v>1530.5900000000001</v>
      </c>
      <c r="K121" s="81">
        <f>VLOOKUP($F$336,Tabisr,4)</f>
        <v>0.10879999999999999</v>
      </c>
      <c r="L121" s="80">
        <f>(F121-3651.01)*16%</f>
        <v>48.382399999999983</v>
      </c>
      <c r="M121" s="80">
        <v>293.25</v>
      </c>
      <c r="N121" s="80">
        <f>M121+L121</f>
        <v>341.63239999999996</v>
      </c>
      <c r="O121" s="80"/>
      <c r="P121" s="85"/>
      <c r="Q121" s="85"/>
      <c r="R121" s="80"/>
      <c r="S121" s="80"/>
      <c r="T121" s="81">
        <v>3631.7675999999997</v>
      </c>
      <c r="U121" s="81">
        <v>3231.7675999999997</v>
      </c>
    </row>
    <row r="122" spans="1:21" x14ac:dyDescent="0.25">
      <c r="A122" s="37">
        <v>68</v>
      </c>
      <c r="B122" s="38" t="s">
        <v>10</v>
      </c>
      <c r="C122" s="38" t="s">
        <v>75</v>
      </c>
      <c r="D122" s="46">
        <v>15</v>
      </c>
      <c r="E122" s="80">
        <v>220.28</v>
      </c>
      <c r="F122" s="80">
        <f t="shared" si="41"/>
        <v>3304.2</v>
      </c>
      <c r="G122" s="80">
        <v>400</v>
      </c>
      <c r="H122" s="81"/>
      <c r="I122" s="80">
        <v>2077.5100000000002</v>
      </c>
      <c r="J122" s="81">
        <v>121.95</v>
      </c>
      <c r="K122" s="81">
        <v>0.10879999999999999</v>
      </c>
      <c r="L122" s="80">
        <f>(F122-2077.51)*10.88%</f>
        <v>133.46387199999995</v>
      </c>
      <c r="M122" s="80">
        <v>121.95</v>
      </c>
      <c r="N122" s="80">
        <f>L122+M122</f>
        <v>255.41387199999997</v>
      </c>
      <c r="O122" s="80">
        <v>125.1</v>
      </c>
      <c r="P122" s="80"/>
      <c r="Q122" s="85"/>
      <c r="R122" s="80"/>
      <c r="S122" s="80"/>
      <c r="T122" s="81">
        <v>3573.8861279999996</v>
      </c>
      <c r="U122" s="81">
        <v>3173.8861279999996</v>
      </c>
    </row>
    <row r="123" spans="1:21" x14ac:dyDescent="0.25">
      <c r="A123" s="43"/>
      <c r="B123" s="49"/>
      <c r="C123" s="35"/>
      <c r="D123" s="50"/>
      <c r="E123" s="88"/>
      <c r="F123" s="89">
        <f>+SUM(F117:F122)</f>
        <v>23801.7</v>
      </c>
      <c r="G123" s="89">
        <f>+SUM(G117:G122)</f>
        <v>2400</v>
      </c>
      <c r="H123" s="89">
        <f t="shared" ref="H123:M123" si="42">+SUM(H117:H122)</f>
        <v>0</v>
      </c>
      <c r="I123" s="89">
        <f t="shared" si="42"/>
        <v>17694.659999999996</v>
      </c>
      <c r="J123" s="89">
        <f t="shared" si="42"/>
        <v>5002.3</v>
      </c>
      <c r="K123" s="89">
        <f t="shared" si="42"/>
        <v>0.75760000000000005</v>
      </c>
      <c r="L123" s="89">
        <f t="shared" si="42"/>
        <v>405.82175999999981</v>
      </c>
      <c r="M123" s="89">
        <f t="shared" si="42"/>
        <v>1683</v>
      </c>
      <c r="N123" s="89">
        <f>+SUM(N117:N122)</f>
        <v>2088.8217599999998</v>
      </c>
      <c r="O123" s="89">
        <f>+SUM(O117:O122)</f>
        <v>125.1</v>
      </c>
      <c r="P123" s="89">
        <v>3080</v>
      </c>
      <c r="Q123" s="89">
        <f>+SUM(Q117:Q122)</f>
        <v>0</v>
      </c>
      <c r="R123" s="89">
        <f t="shared" ref="R123" si="43">+SUM(R117:R122)</f>
        <v>0</v>
      </c>
      <c r="S123" s="89">
        <f>+SUM(S117:S122)</f>
        <v>0</v>
      </c>
      <c r="T123" s="89">
        <f>+SUM(T117:T122)</f>
        <v>21157.978239999997</v>
      </c>
      <c r="U123" s="89">
        <f>+SUM(U117:U122)</f>
        <v>18757.978239999997</v>
      </c>
    </row>
    <row r="124" spans="1:21" x14ac:dyDescent="0.25">
      <c r="A124" s="43"/>
      <c r="B124" s="49"/>
      <c r="C124" s="35"/>
      <c r="D124" s="50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</row>
    <row r="125" spans="1:21" x14ac:dyDescent="0.25">
      <c r="A125" s="43"/>
      <c r="B125" s="49"/>
      <c r="C125" s="35"/>
      <c r="D125" s="50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9"/>
      <c r="R125" s="88"/>
      <c r="S125" s="88"/>
      <c r="T125" s="88"/>
      <c r="U125" s="88"/>
    </row>
    <row r="126" spans="1:21" x14ac:dyDescent="0.25">
      <c r="A126" s="123" t="s">
        <v>200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5"/>
    </row>
    <row r="127" spans="1:21" ht="22.5" x14ac:dyDescent="0.25">
      <c r="A127" s="33" t="s">
        <v>55</v>
      </c>
      <c r="B127" s="33" t="s">
        <v>13</v>
      </c>
      <c r="C127" s="33" t="s">
        <v>66</v>
      </c>
      <c r="D127" s="33" t="s">
        <v>21</v>
      </c>
      <c r="E127" s="75" t="s">
        <v>15</v>
      </c>
      <c r="F127" s="75" t="s">
        <v>14</v>
      </c>
      <c r="G127" s="75" t="s">
        <v>52</v>
      </c>
      <c r="H127" s="75" t="s">
        <v>58</v>
      </c>
      <c r="I127" s="76" t="s">
        <v>156</v>
      </c>
      <c r="J127" s="76" t="s">
        <v>157</v>
      </c>
      <c r="K127" s="76" t="s">
        <v>158</v>
      </c>
      <c r="L127" s="76" t="s">
        <v>159</v>
      </c>
      <c r="M127" s="75" t="s">
        <v>160</v>
      </c>
      <c r="N127" s="75" t="s">
        <v>53</v>
      </c>
      <c r="O127" s="75" t="s">
        <v>54</v>
      </c>
      <c r="P127" s="75" t="s">
        <v>16</v>
      </c>
      <c r="Q127" s="75" t="s">
        <v>237</v>
      </c>
      <c r="R127" s="75" t="s">
        <v>57</v>
      </c>
      <c r="S127" s="75" t="s">
        <v>64</v>
      </c>
      <c r="T127" s="75" t="s">
        <v>62</v>
      </c>
      <c r="U127" s="75" t="s">
        <v>63</v>
      </c>
    </row>
    <row r="128" spans="1:21" ht="24" customHeight="1" x14ac:dyDescent="0.25">
      <c r="A128" s="37">
        <v>69</v>
      </c>
      <c r="B128" s="38" t="s">
        <v>230</v>
      </c>
      <c r="C128" s="38" t="s">
        <v>224</v>
      </c>
      <c r="D128" s="46">
        <v>15</v>
      </c>
      <c r="E128" s="80">
        <v>661.33</v>
      </c>
      <c r="F128" s="80">
        <f t="shared" ref="F128:F140" si="44">D128*E128</f>
        <v>9919.9500000000007</v>
      </c>
      <c r="G128" s="77"/>
      <c r="H128" s="77"/>
      <c r="I128" s="80">
        <v>5081</v>
      </c>
      <c r="J128" s="81">
        <f t="shared" ref="J128:J140" si="45">+F128-I128</f>
        <v>4838.9500000000007</v>
      </c>
      <c r="K128" s="81">
        <v>0.21360000000000001</v>
      </c>
      <c r="L128" s="80">
        <f>(F128-5081.01)*21.36%</f>
        <v>1033.5975840000001</v>
      </c>
      <c r="M128" s="80">
        <v>538.20000000000005</v>
      </c>
      <c r="N128" s="80">
        <f>L128+M128</f>
        <v>1571.7975840000001</v>
      </c>
      <c r="O128" s="80"/>
      <c r="P128" s="77"/>
      <c r="Q128" s="82"/>
      <c r="R128" s="77"/>
      <c r="S128" s="77"/>
      <c r="T128" s="81">
        <v>8348.1524160000008</v>
      </c>
      <c r="U128" s="81">
        <v>8348.1524160000008</v>
      </c>
    </row>
    <row r="129" spans="1:21" x14ac:dyDescent="0.25">
      <c r="A129" s="37">
        <v>70</v>
      </c>
      <c r="B129" s="38" t="s">
        <v>453</v>
      </c>
      <c r="C129" s="38" t="s">
        <v>249</v>
      </c>
      <c r="D129" s="46">
        <v>15</v>
      </c>
      <c r="E129" s="80">
        <v>414.83</v>
      </c>
      <c r="F129" s="80">
        <f>D129*E129</f>
        <v>6222.45</v>
      </c>
      <c r="G129" s="80">
        <v>400</v>
      </c>
      <c r="H129" s="81"/>
      <c r="I129" s="80">
        <f>VLOOKUP($F$96,Tabisr,1)</f>
        <v>5925.91</v>
      </c>
      <c r="J129" s="81">
        <f>+F129-I129</f>
        <v>296.53999999999996</v>
      </c>
      <c r="K129" s="81">
        <f>VLOOKUP($F$96,Tabisr,4)</f>
        <v>0.21360000000000001</v>
      </c>
      <c r="L129" s="80">
        <f>(F129-4244.01)*17.92%</f>
        <v>354.53644800000001</v>
      </c>
      <c r="M129" s="80">
        <v>388.05</v>
      </c>
      <c r="N129" s="80">
        <v>690.94</v>
      </c>
      <c r="O129" s="80"/>
      <c r="P129" s="81"/>
      <c r="Q129" s="87"/>
      <c r="R129" s="81"/>
      <c r="S129" s="78"/>
      <c r="T129" s="81">
        <v>4641.51</v>
      </c>
      <c r="U129" s="81">
        <v>4241.51</v>
      </c>
    </row>
    <row r="130" spans="1:21" x14ac:dyDescent="0.25">
      <c r="A130" s="37">
        <v>71</v>
      </c>
      <c r="B130" s="38" t="s">
        <v>289</v>
      </c>
      <c r="C130" s="38" t="s">
        <v>68</v>
      </c>
      <c r="D130" s="46">
        <v>15</v>
      </c>
      <c r="E130" s="80">
        <v>263.56</v>
      </c>
      <c r="F130" s="80">
        <f>D130*E130</f>
        <v>3953.4</v>
      </c>
      <c r="G130" s="80">
        <v>400</v>
      </c>
      <c r="H130" s="80"/>
      <c r="I130" s="80">
        <v>4244.01</v>
      </c>
      <c r="J130" s="81">
        <f>+F130-I130</f>
        <v>-290.61000000000013</v>
      </c>
      <c r="K130" s="81">
        <v>0.1792</v>
      </c>
      <c r="L130" s="80">
        <f>(F130-3651.01)*16%</f>
        <v>48.382399999999983</v>
      </c>
      <c r="M130" s="80">
        <v>293.25</v>
      </c>
      <c r="N130" s="80">
        <f>M130+L130</f>
        <v>341.63239999999996</v>
      </c>
      <c r="O130" s="80"/>
      <c r="P130" s="80"/>
      <c r="Q130" s="85"/>
      <c r="R130" s="80"/>
      <c r="S130" s="80"/>
      <c r="T130" s="81">
        <v>2911.7675999999997</v>
      </c>
      <c r="U130" s="81">
        <v>2511.7675999999997</v>
      </c>
    </row>
    <row r="131" spans="1:21" x14ac:dyDescent="0.25">
      <c r="A131" s="37">
        <v>72</v>
      </c>
      <c r="B131" s="38" t="s">
        <v>239</v>
      </c>
      <c r="C131" s="51" t="s">
        <v>276</v>
      </c>
      <c r="D131" s="46"/>
      <c r="E131" s="80"/>
      <c r="F131" s="80"/>
      <c r="G131" s="80"/>
      <c r="H131" s="81"/>
      <c r="I131" s="80"/>
      <c r="J131" s="81"/>
      <c r="K131" s="81"/>
      <c r="L131" s="80"/>
      <c r="M131" s="80"/>
      <c r="N131" s="80"/>
      <c r="O131" s="80"/>
      <c r="P131" s="80"/>
      <c r="Q131" s="85"/>
      <c r="R131" s="80"/>
      <c r="S131" s="80"/>
      <c r="T131" s="81"/>
      <c r="U131" s="81"/>
    </row>
    <row r="132" spans="1:21" x14ac:dyDescent="0.25">
      <c r="A132" s="37">
        <v>73</v>
      </c>
      <c r="B132" s="38" t="s">
        <v>239</v>
      </c>
      <c r="C132" s="51" t="s">
        <v>276</v>
      </c>
      <c r="D132" s="46"/>
      <c r="E132" s="80"/>
      <c r="F132" s="80"/>
      <c r="G132" s="80"/>
      <c r="H132" s="81"/>
      <c r="I132" s="80"/>
      <c r="J132" s="81"/>
      <c r="K132" s="81"/>
      <c r="L132" s="80"/>
      <c r="M132" s="80"/>
      <c r="N132" s="80"/>
      <c r="O132" s="80"/>
      <c r="P132" s="80"/>
      <c r="Q132" s="85"/>
      <c r="R132" s="80"/>
      <c r="S132" s="80"/>
      <c r="T132" s="81"/>
      <c r="U132" s="81"/>
    </row>
    <row r="133" spans="1:21" ht="15" customHeight="1" x14ac:dyDescent="0.25">
      <c r="A133" s="37">
        <v>74</v>
      </c>
      <c r="B133" s="38" t="s">
        <v>286</v>
      </c>
      <c r="C133" s="51" t="s">
        <v>454</v>
      </c>
      <c r="D133" s="46">
        <v>15</v>
      </c>
      <c r="E133" s="80">
        <v>312.26</v>
      </c>
      <c r="F133" s="80">
        <f t="shared" si="44"/>
        <v>4683.8999999999996</v>
      </c>
      <c r="G133" s="80">
        <v>400</v>
      </c>
      <c r="H133" s="81"/>
      <c r="I133" s="80">
        <v>5083</v>
      </c>
      <c r="J133" s="81">
        <f t="shared" si="45"/>
        <v>-399.10000000000036</v>
      </c>
      <c r="K133" s="81">
        <v>2.2136</v>
      </c>
      <c r="L133" s="80">
        <f t="shared" ref="L133:L140" si="46">(F133-5081.01)*21.36%</f>
        <v>-84.822696000000121</v>
      </c>
      <c r="M133" s="80">
        <v>540.20000000000005</v>
      </c>
      <c r="N133" s="80">
        <f t="shared" ref="N133:N134" si="47">L133+M133</f>
        <v>455.37730399999992</v>
      </c>
      <c r="O133" s="80"/>
      <c r="P133" s="80"/>
      <c r="Q133" s="85"/>
      <c r="R133" s="80"/>
      <c r="S133" s="80"/>
      <c r="T133" s="81">
        <v>3928.522696</v>
      </c>
      <c r="U133" s="81">
        <v>3528.522696</v>
      </c>
    </row>
    <row r="134" spans="1:21" ht="14.45" customHeight="1" x14ac:dyDescent="0.25">
      <c r="A134" s="37">
        <v>75</v>
      </c>
      <c r="B134" s="38" t="s">
        <v>466</v>
      </c>
      <c r="C134" s="38" t="s">
        <v>287</v>
      </c>
      <c r="D134" s="46">
        <v>15</v>
      </c>
      <c r="E134" s="80">
        <v>264.52</v>
      </c>
      <c r="F134" s="80">
        <f t="shared" si="44"/>
        <v>3967.7999999999997</v>
      </c>
      <c r="G134" s="77">
        <v>400</v>
      </c>
      <c r="H134" s="77"/>
      <c r="I134" s="80">
        <v>5083</v>
      </c>
      <c r="J134" s="81">
        <f t="shared" si="45"/>
        <v>-1115.2000000000003</v>
      </c>
      <c r="K134" s="81">
        <v>2.2136</v>
      </c>
      <c r="L134" s="80">
        <f t="shared" si="46"/>
        <v>-237.78165600000008</v>
      </c>
      <c r="M134" s="80">
        <v>540.20000000000005</v>
      </c>
      <c r="N134" s="80">
        <f t="shared" si="47"/>
        <v>302.41834399999993</v>
      </c>
      <c r="O134" s="80"/>
      <c r="P134" s="77"/>
      <c r="Q134" s="82"/>
      <c r="R134" s="77"/>
      <c r="S134" s="77"/>
      <c r="T134" s="81">
        <v>3705.3816559999996</v>
      </c>
      <c r="U134" s="81">
        <v>3305.3816559999996</v>
      </c>
    </row>
    <row r="135" spans="1:21" ht="13.15" customHeight="1" x14ac:dyDescent="0.25">
      <c r="A135" s="37">
        <v>76</v>
      </c>
      <c r="B135" s="38" t="s">
        <v>426</v>
      </c>
      <c r="C135" s="38" t="s">
        <v>287</v>
      </c>
      <c r="D135" s="46">
        <v>15</v>
      </c>
      <c r="E135" s="80">
        <v>264.52</v>
      </c>
      <c r="F135" s="80">
        <f t="shared" ref="F135" si="48">D135*E135</f>
        <v>3967.7999999999997</v>
      </c>
      <c r="G135" s="77">
        <v>400</v>
      </c>
      <c r="H135" s="77"/>
      <c r="I135" s="80">
        <v>5083</v>
      </c>
      <c r="J135" s="81">
        <f t="shared" ref="J135" si="49">+F135-I135</f>
        <v>-1115.2000000000003</v>
      </c>
      <c r="K135" s="81">
        <v>2.2136</v>
      </c>
      <c r="L135" s="80">
        <f t="shared" ref="L135" si="50">(F135-5081.01)*21.36%</f>
        <v>-237.78165600000008</v>
      </c>
      <c r="M135" s="80">
        <v>540.20000000000005</v>
      </c>
      <c r="N135" s="80">
        <f t="shared" ref="N135" si="51">L135+M135</f>
        <v>302.41834399999993</v>
      </c>
      <c r="O135" s="80"/>
      <c r="P135" s="77"/>
      <c r="Q135" s="82"/>
      <c r="R135" s="77"/>
      <c r="S135" s="77"/>
      <c r="T135" s="81">
        <v>4065.3816559999996</v>
      </c>
      <c r="U135" s="81">
        <v>3665.3816559999996</v>
      </c>
    </row>
    <row r="136" spans="1:21" ht="14.45" customHeight="1" x14ac:dyDescent="0.25">
      <c r="A136" s="37">
        <v>77</v>
      </c>
      <c r="B136" s="38" t="s">
        <v>442</v>
      </c>
      <c r="C136" s="38" t="s">
        <v>287</v>
      </c>
      <c r="D136" s="46">
        <v>15</v>
      </c>
      <c r="E136" s="80">
        <v>264.52</v>
      </c>
      <c r="F136" s="80">
        <f t="shared" ref="F136" si="52">D136*E136</f>
        <v>3967.7999999999997</v>
      </c>
      <c r="G136" s="77">
        <v>400</v>
      </c>
      <c r="H136" s="77"/>
      <c r="I136" s="80">
        <v>5083</v>
      </c>
      <c r="J136" s="81">
        <f t="shared" ref="J136" si="53">+F136-I136</f>
        <v>-1115.2000000000003</v>
      </c>
      <c r="K136" s="81">
        <v>2.2136</v>
      </c>
      <c r="L136" s="80">
        <f t="shared" ref="L136" si="54">(F136-5081.01)*21.36%</f>
        <v>-237.78165600000008</v>
      </c>
      <c r="M136" s="80">
        <v>540.20000000000005</v>
      </c>
      <c r="N136" s="80">
        <f t="shared" ref="N136" si="55">L136+M136</f>
        <v>302.41834399999993</v>
      </c>
      <c r="O136" s="80"/>
      <c r="P136" s="77"/>
      <c r="Q136" s="82"/>
      <c r="R136" s="77"/>
      <c r="S136" s="77"/>
      <c r="T136" s="81">
        <v>3544.3816559999996</v>
      </c>
      <c r="U136" s="81">
        <v>3144.3816559999996</v>
      </c>
    </row>
    <row r="137" spans="1:21" x14ac:dyDescent="0.25">
      <c r="A137" s="37">
        <v>78</v>
      </c>
      <c r="B137" s="38" t="s">
        <v>239</v>
      </c>
      <c r="C137" s="51" t="s">
        <v>243</v>
      </c>
      <c r="D137" s="46"/>
      <c r="E137" s="80"/>
      <c r="F137" s="80"/>
      <c r="G137" s="80"/>
      <c r="H137" s="81"/>
      <c r="I137" s="80"/>
      <c r="J137" s="81"/>
      <c r="K137" s="81"/>
      <c r="L137" s="80"/>
      <c r="M137" s="80"/>
      <c r="N137" s="80"/>
      <c r="O137" s="80"/>
      <c r="P137" s="80"/>
      <c r="Q137" s="85"/>
      <c r="R137" s="80"/>
      <c r="S137" s="80"/>
      <c r="T137" s="81"/>
      <c r="U137" s="81"/>
    </row>
    <row r="138" spans="1:21" x14ac:dyDescent="0.25">
      <c r="A138" s="37">
        <v>79</v>
      </c>
      <c r="B138" s="38" t="s">
        <v>245</v>
      </c>
      <c r="C138" s="38" t="s">
        <v>243</v>
      </c>
      <c r="D138" s="46">
        <v>15</v>
      </c>
      <c r="E138" s="80">
        <v>264.52</v>
      </c>
      <c r="F138" s="80">
        <f t="shared" si="44"/>
        <v>3967.7999999999997</v>
      </c>
      <c r="G138" s="77">
        <v>400</v>
      </c>
      <c r="H138" s="77"/>
      <c r="I138" s="80">
        <v>5084</v>
      </c>
      <c r="J138" s="81">
        <f t="shared" si="45"/>
        <v>-1116.2000000000003</v>
      </c>
      <c r="K138" s="81">
        <v>3.2136</v>
      </c>
      <c r="L138" s="80">
        <f t="shared" si="46"/>
        <v>-237.78165600000008</v>
      </c>
      <c r="M138" s="80">
        <v>541.20000000000005</v>
      </c>
      <c r="N138" s="80">
        <v>302.42</v>
      </c>
      <c r="O138" s="80"/>
      <c r="P138" s="77"/>
      <c r="Q138" s="82"/>
      <c r="R138" s="77"/>
      <c r="S138" s="77"/>
      <c r="T138" s="81">
        <v>4065.3799999999992</v>
      </c>
      <c r="U138" s="81">
        <v>3665.3799999999992</v>
      </c>
    </row>
    <row r="139" spans="1:21" x14ac:dyDescent="0.25">
      <c r="A139" s="37">
        <v>80</v>
      </c>
      <c r="B139" s="38" t="s">
        <v>323</v>
      </c>
      <c r="C139" s="38" t="s">
        <v>243</v>
      </c>
      <c r="D139" s="46">
        <v>15</v>
      </c>
      <c r="E139" s="80">
        <v>264.52</v>
      </c>
      <c r="F139" s="80">
        <f t="shared" ref="F139" si="56">D139*E139</f>
        <v>3967.7999999999997</v>
      </c>
      <c r="G139" s="77">
        <v>400</v>
      </c>
      <c r="H139" s="77"/>
      <c r="I139" s="80">
        <v>5084</v>
      </c>
      <c r="J139" s="81">
        <f t="shared" si="45"/>
        <v>-1116.2000000000003</v>
      </c>
      <c r="K139" s="81">
        <v>3.2136</v>
      </c>
      <c r="L139" s="80">
        <f t="shared" si="46"/>
        <v>-237.78165600000008</v>
      </c>
      <c r="M139" s="80">
        <v>541.20000000000005</v>
      </c>
      <c r="N139" s="80">
        <v>302.42</v>
      </c>
      <c r="O139" s="80"/>
      <c r="P139" s="77"/>
      <c r="Q139" s="82"/>
      <c r="R139" s="77"/>
      <c r="S139" s="77"/>
      <c r="T139" s="81">
        <v>3165.3799999999992</v>
      </c>
      <c r="U139" s="81">
        <v>2765.3799999999992</v>
      </c>
    </row>
    <row r="140" spans="1:21" x14ac:dyDescent="0.25">
      <c r="A140" s="37">
        <v>81</v>
      </c>
      <c r="B140" s="38" t="s">
        <v>49</v>
      </c>
      <c r="C140" s="38" t="s">
        <v>276</v>
      </c>
      <c r="D140" s="46">
        <v>15</v>
      </c>
      <c r="E140" s="80">
        <v>264.52</v>
      </c>
      <c r="F140" s="80">
        <f t="shared" si="44"/>
        <v>3967.7999999999997</v>
      </c>
      <c r="G140" s="77">
        <v>400</v>
      </c>
      <c r="H140" s="77"/>
      <c r="I140" s="80">
        <v>5086</v>
      </c>
      <c r="J140" s="81">
        <f t="shared" si="45"/>
        <v>-1118.2000000000003</v>
      </c>
      <c r="K140" s="81">
        <v>5.2135999999999996</v>
      </c>
      <c r="L140" s="80">
        <f t="shared" si="46"/>
        <v>-237.78165600000008</v>
      </c>
      <c r="M140" s="80">
        <v>543.20000000000005</v>
      </c>
      <c r="N140" s="80">
        <v>302.42</v>
      </c>
      <c r="O140" s="80"/>
      <c r="P140" s="77"/>
      <c r="Q140" s="82"/>
      <c r="R140" s="77"/>
      <c r="S140" s="77"/>
      <c r="T140" s="81">
        <v>4065.3799999999992</v>
      </c>
      <c r="U140" s="81">
        <v>3665.3799999999992</v>
      </c>
    </row>
    <row r="141" spans="1:21" x14ac:dyDescent="0.25">
      <c r="A141" s="43"/>
      <c r="B141" s="49"/>
      <c r="C141" s="35"/>
      <c r="D141" s="50"/>
      <c r="E141" s="88"/>
      <c r="F141" s="89">
        <f t="shared" ref="F141:U141" si="57">SUM(F128:F140)</f>
        <v>48586.500000000015</v>
      </c>
      <c r="G141" s="89">
        <f>SUM(G128:G140)</f>
        <v>3600</v>
      </c>
      <c r="H141" s="89">
        <f t="shared" si="57"/>
        <v>0</v>
      </c>
      <c r="I141" s="89">
        <f t="shared" si="57"/>
        <v>50836.92</v>
      </c>
      <c r="J141" s="89">
        <f t="shared" si="57"/>
        <v>-2250.420000000001</v>
      </c>
      <c r="K141" s="89">
        <f t="shared" si="57"/>
        <v>21.101599999999998</v>
      </c>
      <c r="L141" s="89">
        <f t="shared" si="57"/>
        <v>-74.99620000000067</v>
      </c>
      <c r="M141" s="89">
        <f t="shared" si="57"/>
        <v>5005.8999999999996</v>
      </c>
      <c r="N141" s="89">
        <f t="shared" si="57"/>
        <v>4874.2623199999998</v>
      </c>
      <c r="O141" s="89">
        <f t="shared" si="57"/>
        <v>0</v>
      </c>
      <c r="P141" s="89">
        <f t="shared" si="57"/>
        <v>0</v>
      </c>
      <c r="Q141" s="89">
        <v>4871</v>
      </c>
      <c r="R141" s="89">
        <f t="shared" si="57"/>
        <v>0</v>
      </c>
      <c r="S141" s="89">
        <f t="shared" si="57"/>
        <v>0</v>
      </c>
      <c r="T141" s="89">
        <f t="shared" si="57"/>
        <v>42441.237679999984</v>
      </c>
      <c r="U141" s="89">
        <f t="shared" si="57"/>
        <v>38841.237679999984</v>
      </c>
    </row>
    <row r="142" spans="1:21" x14ac:dyDescent="0.25">
      <c r="A142" s="43"/>
      <c r="B142" s="49"/>
      <c r="C142" s="35"/>
      <c r="D142" s="50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</row>
    <row r="143" spans="1:21" x14ac:dyDescent="0.25">
      <c r="A143" s="123" t="s">
        <v>201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5"/>
    </row>
    <row r="144" spans="1:21" ht="22.5" x14ac:dyDescent="0.25">
      <c r="A144" s="33" t="s">
        <v>55</v>
      </c>
      <c r="B144" s="33" t="s">
        <v>13</v>
      </c>
      <c r="C144" s="33" t="s">
        <v>66</v>
      </c>
      <c r="D144" s="33" t="s">
        <v>21</v>
      </c>
      <c r="E144" s="75" t="s">
        <v>15</v>
      </c>
      <c r="F144" s="75" t="s">
        <v>14</v>
      </c>
      <c r="G144" s="75" t="s">
        <v>52</v>
      </c>
      <c r="H144" s="75" t="s">
        <v>58</v>
      </c>
      <c r="I144" s="76" t="s">
        <v>156</v>
      </c>
      <c r="J144" s="76" t="s">
        <v>157</v>
      </c>
      <c r="K144" s="76" t="s">
        <v>158</v>
      </c>
      <c r="L144" s="76" t="s">
        <v>159</v>
      </c>
      <c r="M144" s="75" t="s">
        <v>160</v>
      </c>
      <c r="N144" s="75" t="s">
        <v>53</v>
      </c>
      <c r="O144" s="75" t="s">
        <v>54</v>
      </c>
      <c r="P144" s="75" t="s">
        <v>16</v>
      </c>
      <c r="Q144" s="75" t="s">
        <v>237</v>
      </c>
      <c r="R144" s="75" t="s">
        <v>57</v>
      </c>
      <c r="S144" s="75" t="s">
        <v>64</v>
      </c>
      <c r="T144" s="75" t="s">
        <v>62</v>
      </c>
      <c r="U144" s="75" t="s">
        <v>63</v>
      </c>
    </row>
    <row r="145" spans="1:21" x14ac:dyDescent="0.25">
      <c r="A145" s="37">
        <v>82</v>
      </c>
      <c r="B145" s="38" t="s">
        <v>221</v>
      </c>
      <c r="C145" s="31" t="s">
        <v>161</v>
      </c>
      <c r="D145" s="46">
        <v>15</v>
      </c>
      <c r="E145" s="80">
        <v>661.33</v>
      </c>
      <c r="F145" s="80">
        <f t="shared" ref="F145" si="58">D145*E145</f>
        <v>9919.9500000000007</v>
      </c>
      <c r="G145" s="80"/>
      <c r="H145" s="81"/>
      <c r="I145" s="80">
        <f>VLOOKUP($F$146,Tabisr,1)</f>
        <v>2422.81</v>
      </c>
      <c r="J145" s="81">
        <f t="shared" ref="J145" si="59">+F145-I145</f>
        <v>7497.1400000000012</v>
      </c>
      <c r="K145" s="81">
        <f>VLOOKUP($F$146,Tabisr,4)</f>
        <v>0.10879999999999999</v>
      </c>
      <c r="L145" s="80">
        <f>(F145-5081.01)*21.36%</f>
        <v>1033.5975840000001</v>
      </c>
      <c r="M145" s="80">
        <v>538.20000000000005</v>
      </c>
      <c r="N145" s="80">
        <f>L145+M145</f>
        <v>1571.7975840000001</v>
      </c>
      <c r="O145" s="80">
        <f>VLOOKUP($F$146,Tabsub,3)</f>
        <v>0</v>
      </c>
      <c r="P145" s="80"/>
      <c r="Q145" s="85"/>
      <c r="R145" s="80"/>
      <c r="S145" s="80"/>
      <c r="T145" s="81">
        <v>8348.1524160000008</v>
      </c>
      <c r="U145" s="81">
        <v>8348.1524160000008</v>
      </c>
    </row>
    <row r="146" spans="1:21" x14ac:dyDescent="0.25">
      <c r="A146" s="37">
        <v>83</v>
      </c>
      <c r="B146" s="38" t="s">
        <v>220</v>
      </c>
      <c r="C146" s="38" t="s">
        <v>74</v>
      </c>
      <c r="D146" s="46">
        <v>15</v>
      </c>
      <c r="E146" s="80">
        <v>263.56</v>
      </c>
      <c r="F146" s="80">
        <f t="shared" ref="F146" si="60">D146*E146</f>
        <v>3953.4</v>
      </c>
      <c r="G146" s="80">
        <v>400</v>
      </c>
      <c r="H146" s="81"/>
      <c r="I146" s="80">
        <f t="shared" ref="I146:I147" si="61">VLOOKUP($F$27,Tabisr,1)</f>
        <v>2422.81</v>
      </c>
      <c r="J146" s="81">
        <f t="shared" ref="J146" si="62">+F146-I146</f>
        <v>1530.5900000000001</v>
      </c>
      <c r="K146" s="81">
        <f t="shared" ref="K146:K147" si="63">VLOOKUP($F$27,Tabisr,4)</f>
        <v>0.10879999999999999</v>
      </c>
      <c r="L146" s="80">
        <f t="shared" ref="L146:L147" si="64">(F146-3651.01)*16%</f>
        <v>48.382399999999983</v>
      </c>
      <c r="M146" s="80">
        <v>293.25</v>
      </c>
      <c r="N146" s="80">
        <f>M146+L146</f>
        <v>341.63239999999996</v>
      </c>
      <c r="O146" s="80"/>
      <c r="P146" s="80"/>
      <c r="Q146" s="85"/>
      <c r="R146" s="80"/>
      <c r="S146" s="80"/>
      <c r="T146" s="81">
        <v>3241.7675999999997</v>
      </c>
      <c r="U146" s="81">
        <v>2841.7675999999997</v>
      </c>
    </row>
    <row r="147" spans="1:21" x14ac:dyDescent="0.25">
      <c r="A147" s="37">
        <v>84</v>
      </c>
      <c r="B147" s="38" t="s">
        <v>367</v>
      </c>
      <c r="C147" s="59" t="s">
        <v>76</v>
      </c>
      <c r="D147" s="46">
        <v>15</v>
      </c>
      <c r="E147" s="80">
        <v>263.56</v>
      </c>
      <c r="F147" s="80">
        <f t="shared" ref="F147:F152" si="65">D147*E147</f>
        <v>3953.4</v>
      </c>
      <c r="G147" s="80">
        <v>400</v>
      </c>
      <c r="H147" s="81"/>
      <c r="I147" s="80">
        <f t="shared" si="61"/>
        <v>2422.81</v>
      </c>
      <c r="J147" s="81">
        <f t="shared" ref="J147" si="66">+F147-I147</f>
        <v>1530.5900000000001</v>
      </c>
      <c r="K147" s="81">
        <f t="shared" si="63"/>
        <v>0.10879999999999999</v>
      </c>
      <c r="L147" s="80">
        <f t="shared" si="64"/>
        <v>48.382399999999983</v>
      </c>
      <c r="M147" s="80">
        <v>293.25</v>
      </c>
      <c r="N147" s="80">
        <f>M147+L147</f>
        <v>341.63239999999996</v>
      </c>
      <c r="O147" s="80"/>
      <c r="P147" s="80"/>
      <c r="Q147" s="85"/>
      <c r="R147" s="80"/>
      <c r="S147" s="80"/>
      <c r="T147" s="81">
        <v>4011.7675999999997</v>
      </c>
      <c r="U147" s="81">
        <v>3611.7675999999997</v>
      </c>
    </row>
    <row r="148" spans="1:21" ht="10.15" customHeight="1" x14ac:dyDescent="0.25">
      <c r="A148" s="37">
        <v>85</v>
      </c>
      <c r="B148" s="38" t="s">
        <v>239</v>
      </c>
      <c r="C148" s="51" t="s">
        <v>335</v>
      </c>
      <c r="D148" s="46"/>
      <c r="E148" s="80"/>
      <c r="F148" s="80"/>
      <c r="G148" s="80"/>
      <c r="H148" s="81"/>
      <c r="I148" s="80"/>
      <c r="J148" s="81"/>
      <c r="K148" s="81"/>
      <c r="L148" s="80"/>
      <c r="M148" s="80"/>
      <c r="N148" s="80"/>
      <c r="O148" s="80"/>
      <c r="P148" s="80"/>
      <c r="Q148" s="85"/>
      <c r="R148" s="80"/>
      <c r="S148" s="80"/>
      <c r="T148" s="81"/>
      <c r="U148" s="81"/>
    </row>
    <row r="149" spans="1:21" ht="15.6" customHeight="1" x14ac:dyDescent="0.25">
      <c r="A149" s="37">
        <v>86</v>
      </c>
      <c r="B149" s="38" t="s">
        <v>292</v>
      </c>
      <c r="C149" s="38" t="s">
        <v>277</v>
      </c>
      <c r="D149" s="46">
        <v>15</v>
      </c>
      <c r="E149" s="80">
        <v>199.8</v>
      </c>
      <c r="F149" s="80">
        <f t="shared" si="65"/>
        <v>2997</v>
      </c>
      <c r="G149" s="80">
        <v>400</v>
      </c>
      <c r="H149" s="81"/>
      <c r="I149" s="80">
        <v>2077.5100000000002</v>
      </c>
      <c r="J149" s="81">
        <v>121.95</v>
      </c>
      <c r="K149" s="81">
        <v>0.10879999999999999</v>
      </c>
      <c r="L149" s="80">
        <f>(F149-2077.51)*10.88%</f>
        <v>100.04051199999998</v>
      </c>
      <c r="M149" s="80">
        <v>121.95</v>
      </c>
      <c r="N149" s="80">
        <f>L149+M149</f>
        <v>221.99051199999997</v>
      </c>
      <c r="O149" s="80">
        <v>125.1</v>
      </c>
      <c r="P149" s="80"/>
      <c r="Q149" s="85"/>
      <c r="R149" s="80"/>
      <c r="S149" s="80"/>
      <c r="T149" s="81">
        <v>3300.1094880000001</v>
      </c>
      <c r="U149" s="81">
        <v>2900.1094880000001</v>
      </c>
    </row>
    <row r="150" spans="1:21" x14ac:dyDescent="0.25">
      <c r="A150" s="37">
        <v>87</v>
      </c>
      <c r="B150" s="38" t="s">
        <v>303</v>
      </c>
      <c r="C150" s="38" t="s">
        <v>278</v>
      </c>
      <c r="D150" s="46">
        <v>15</v>
      </c>
      <c r="E150" s="80">
        <v>233.5</v>
      </c>
      <c r="F150" s="80">
        <f t="shared" si="65"/>
        <v>3502.5</v>
      </c>
      <c r="G150" s="80">
        <v>400</v>
      </c>
      <c r="H150" s="81"/>
      <c r="I150" s="80">
        <v>2077.5100000000002</v>
      </c>
      <c r="J150" s="81">
        <v>121.95</v>
      </c>
      <c r="K150" s="81">
        <v>0.10879999999999999</v>
      </c>
      <c r="L150" s="80">
        <f>(F150-2077.51)*10.88%</f>
        <v>155.03891199999998</v>
      </c>
      <c r="M150" s="80">
        <v>121.95</v>
      </c>
      <c r="N150" s="80">
        <f>L150+M150</f>
        <v>276.98891199999997</v>
      </c>
      <c r="O150" s="80">
        <v>125.1</v>
      </c>
      <c r="P150" s="80"/>
      <c r="Q150" s="85"/>
      <c r="R150" s="80"/>
      <c r="S150" s="80"/>
      <c r="T150" s="81">
        <v>3750.6110880000001</v>
      </c>
      <c r="U150" s="81">
        <v>3350.6110880000001</v>
      </c>
    </row>
    <row r="151" spans="1:21" x14ac:dyDescent="0.25">
      <c r="A151" s="37">
        <v>88</v>
      </c>
      <c r="B151" s="38" t="s">
        <v>304</v>
      </c>
      <c r="C151" s="38" t="s">
        <v>279</v>
      </c>
      <c r="D151" s="46">
        <v>15</v>
      </c>
      <c r="E151" s="80">
        <v>173</v>
      </c>
      <c r="F151" s="80">
        <f t="shared" si="65"/>
        <v>2595</v>
      </c>
      <c r="G151" s="80">
        <v>400</v>
      </c>
      <c r="H151" s="81"/>
      <c r="I151" s="80">
        <v>2077.5100000000002</v>
      </c>
      <c r="J151" s="81">
        <v>121.95</v>
      </c>
      <c r="K151" s="81">
        <v>0.10879999999999999</v>
      </c>
      <c r="L151" s="80">
        <f>(F151-2077.51)*10.88%</f>
        <v>56.302911999999978</v>
      </c>
      <c r="M151" s="80">
        <v>121.95</v>
      </c>
      <c r="N151" s="80">
        <f>L151+M151</f>
        <v>178.25291199999998</v>
      </c>
      <c r="O151" s="80">
        <v>125.1</v>
      </c>
      <c r="P151" s="80"/>
      <c r="Q151" s="85"/>
      <c r="R151" s="80"/>
      <c r="S151" s="80"/>
      <c r="T151" s="81">
        <v>2941.847088</v>
      </c>
      <c r="U151" s="81">
        <v>2541.847088</v>
      </c>
    </row>
    <row r="152" spans="1:21" ht="22.5" x14ac:dyDescent="0.25">
      <c r="A152" s="37">
        <v>89</v>
      </c>
      <c r="B152" s="38" t="s">
        <v>305</v>
      </c>
      <c r="C152" s="38" t="s">
        <v>280</v>
      </c>
      <c r="D152" s="46">
        <v>15</v>
      </c>
      <c r="E152" s="80">
        <v>199.8</v>
      </c>
      <c r="F152" s="80">
        <f t="shared" si="65"/>
        <v>2997</v>
      </c>
      <c r="G152" s="80">
        <v>400</v>
      </c>
      <c r="H152" s="81"/>
      <c r="I152" s="80">
        <v>2077.5100000000002</v>
      </c>
      <c r="J152" s="81">
        <v>121.95</v>
      </c>
      <c r="K152" s="81">
        <v>0.10879999999999999</v>
      </c>
      <c r="L152" s="80">
        <f>(F152-2077.51)*10.88%</f>
        <v>100.04051199999998</v>
      </c>
      <c r="M152" s="80">
        <v>121.95</v>
      </c>
      <c r="N152" s="80">
        <f>L152+M152</f>
        <v>221.99051199999997</v>
      </c>
      <c r="O152" s="80">
        <v>125.1</v>
      </c>
      <c r="P152" s="80"/>
      <c r="Q152" s="85"/>
      <c r="R152" s="80"/>
      <c r="S152" s="80"/>
      <c r="T152" s="81">
        <v>3300.1094880000001</v>
      </c>
      <c r="U152" s="81">
        <v>2900.1094880000001</v>
      </c>
    </row>
    <row r="153" spans="1:21" x14ac:dyDescent="0.25">
      <c r="A153" s="43"/>
      <c r="B153" s="44"/>
      <c r="C153" s="32"/>
      <c r="D153" s="45"/>
      <c r="E153" s="83"/>
      <c r="F153" s="86">
        <f>+SUM(F145:F152)</f>
        <v>29918.25</v>
      </c>
      <c r="G153" s="86">
        <f>+SUM(G145:G152)</f>
        <v>2400</v>
      </c>
      <c r="H153" s="86">
        <f t="shared" ref="H153:S153" si="67">+SUM(H145:H152)</f>
        <v>0</v>
      </c>
      <c r="I153" s="86">
        <f t="shared" si="67"/>
        <v>15578.470000000001</v>
      </c>
      <c r="J153" s="86">
        <f t="shared" si="67"/>
        <v>11046.120000000004</v>
      </c>
      <c r="K153" s="86">
        <f t="shared" si="67"/>
        <v>0.76159999999999994</v>
      </c>
      <c r="L153" s="86">
        <f t="shared" si="67"/>
        <v>1541.785232</v>
      </c>
      <c r="M153" s="86">
        <f t="shared" si="67"/>
        <v>1612.5000000000002</v>
      </c>
      <c r="N153" s="86">
        <f>+SUM(N145:N152)</f>
        <v>3154.2852319999993</v>
      </c>
      <c r="O153" s="86">
        <f t="shared" si="67"/>
        <v>500.4</v>
      </c>
      <c r="P153" s="86">
        <f t="shared" si="67"/>
        <v>0</v>
      </c>
      <c r="Q153" s="86">
        <v>770</v>
      </c>
      <c r="R153" s="86">
        <f t="shared" si="67"/>
        <v>0</v>
      </c>
      <c r="S153" s="86">
        <f t="shared" si="67"/>
        <v>0</v>
      </c>
      <c r="T153" s="86">
        <f>+SUM(T145:T152)</f>
        <v>28894.364767999999</v>
      </c>
      <c r="U153" s="86">
        <f>+SUM(U145:U152)</f>
        <v>26494.364767999999</v>
      </c>
    </row>
    <row r="154" spans="1:21" x14ac:dyDescent="0.25">
      <c r="A154" s="43"/>
      <c r="B154" s="44"/>
      <c r="C154" s="32"/>
      <c r="D154" s="45"/>
      <c r="E154" s="83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</row>
    <row r="155" spans="1:21" x14ac:dyDescent="0.25">
      <c r="A155" s="123" t="s">
        <v>202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5"/>
    </row>
    <row r="156" spans="1:21" ht="22.5" x14ac:dyDescent="0.25">
      <c r="A156" s="33" t="s">
        <v>55</v>
      </c>
      <c r="B156" s="33" t="s">
        <v>13</v>
      </c>
      <c r="C156" s="33" t="s">
        <v>66</v>
      </c>
      <c r="D156" s="33" t="s">
        <v>21</v>
      </c>
      <c r="E156" s="75" t="s">
        <v>15</v>
      </c>
      <c r="F156" s="75" t="s">
        <v>14</v>
      </c>
      <c r="G156" s="75" t="s">
        <v>52</v>
      </c>
      <c r="H156" s="75" t="s">
        <v>58</v>
      </c>
      <c r="I156" s="76" t="s">
        <v>156</v>
      </c>
      <c r="J156" s="76" t="s">
        <v>157</v>
      </c>
      <c r="K156" s="76" t="s">
        <v>158</v>
      </c>
      <c r="L156" s="76" t="s">
        <v>159</v>
      </c>
      <c r="M156" s="75" t="s">
        <v>160</v>
      </c>
      <c r="N156" s="75" t="s">
        <v>53</v>
      </c>
      <c r="O156" s="75" t="s">
        <v>54</v>
      </c>
      <c r="P156" s="75" t="s">
        <v>16</v>
      </c>
      <c r="Q156" s="75" t="s">
        <v>237</v>
      </c>
      <c r="R156" s="75" t="s">
        <v>57</v>
      </c>
      <c r="S156" s="75" t="s">
        <v>64</v>
      </c>
      <c r="T156" s="75" t="s">
        <v>62</v>
      </c>
      <c r="U156" s="75" t="s">
        <v>63</v>
      </c>
    </row>
    <row r="157" spans="1:21" x14ac:dyDescent="0.25">
      <c r="A157" s="37">
        <v>90</v>
      </c>
      <c r="B157" s="38" t="s">
        <v>179</v>
      </c>
      <c r="C157" s="38" t="s">
        <v>368</v>
      </c>
      <c r="D157" s="46">
        <v>15</v>
      </c>
      <c r="E157" s="80">
        <v>414.83</v>
      </c>
      <c r="F157" s="80">
        <f>D157*E157</f>
        <v>6222.45</v>
      </c>
      <c r="G157" s="80">
        <v>400</v>
      </c>
      <c r="H157" s="81"/>
      <c r="I157" s="80">
        <f>VLOOKUP($F$96,Tabisr,1)</f>
        <v>5925.91</v>
      </c>
      <c r="J157" s="81">
        <f>+F157-I157</f>
        <v>296.53999999999996</v>
      </c>
      <c r="K157" s="81">
        <f>VLOOKUP($F$96,Tabisr,4)</f>
        <v>0.21360000000000001</v>
      </c>
      <c r="L157" s="80">
        <f>(F157-4244.01)*17.92%</f>
        <v>354.53644800000001</v>
      </c>
      <c r="M157" s="80">
        <v>388.05</v>
      </c>
      <c r="N157" s="80">
        <v>690.94</v>
      </c>
      <c r="O157" s="80"/>
      <c r="P157" s="81"/>
      <c r="Q157" s="87"/>
      <c r="R157" s="81"/>
      <c r="S157" s="78"/>
      <c r="T157" s="81">
        <v>5431.51</v>
      </c>
      <c r="U157" s="81">
        <v>5031.51</v>
      </c>
    </row>
    <row r="158" spans="1:21" ht="22.15" customHeight="1" x14ac:dyDescent="0.25">
      <c r="A158" s="37">
        <v>91</v>
      </c>
      <c r="B158" s="38" t="s">
        <v>404</v>
      </c>
      <c r="C158" s="38" t="s">
        <v>71</v>
      </c>
      <c r="D158" s="46">
        <v>15</v>
      </c>
      <c r="E158" s="80">
        <v>214.1</v>
      </c>
      <c r="F158" s="80">
        <f>D158*E158</f>
        <v>3211.5</v>
      </c>
      <c r="G158" s="80">
        <v>400</v>
      </c>
      <c r="H158" s="81"/>
      <c r="I158" s="80">
        <f>VLOOKUP($F$27,Tabisr,1)</f>
        <v>2422.81</v>
      </c>
      <c r="J158" s="81">
        <f>+F158-I158</f>
        <v>788.69</v>
      </c>
      <c r="K158" s="81">
        <f>VLOOKUP($F$27,Tabisr,4)</f>
        <v>0.10879999999999999</v>
      </c>
      <c r="L158" s="80">
        <f>(F158-3651.01)*16%</f>
        <v>-70.321600000000032</v>
      </c>
      <c r="M158" s="80">
        <v>293.25</v>
      </c>
      <c r="N158" s="80">
        <f>N181</f>
        <v>245.32811199999998</v>
      </c>
      <c r="O158" s="80">
        <f>O181</f>
        <v>125.1</v>
      </c>
      <c r="P158" s="80"/>
      <c r="Q158" s="85"/>
      <c r="R158" s="80"/>
      <c r="S158" s="80"/>
      <c r="T158" s="81">
        <v>3491.2718879999998</v>
      </c>
      <c r="U158" s="81">
        <v>3091.2718879999998</v>
      </c>
    </row>
    <row r="159" spans="1:21" ht="13.15" customHeight="1" x14ac:dyDescent="0.25">
      <c r="A159" s="37">
        <v>92</v>
      </c>
      <c r="B159" s="38" t="s">
        <v>450</v>
      </c>
      <c r="C159" s="38" t="s">
        <v>75</v>
      </c>
      <c r="D159" s="46">
        <v>15</v>
      </c>
      <c r="E159" s="80">
        <v>263.56</v>
      </c>
      <c r="F159" s="80">
        <f>D159*E159</f>
        <v>3953.4</v>
      </c>
      <c r="G159" s="80">
        <v>400</v>
      </c>
      <c r="H159" s="81"/>
      <c r="I159" s="80">
        <f>VLOOKUP($F$27,Tabisr,1)</f>
        <v>2422.81</v>
      </c>
      <c r="J159" s="81">
        <f>+F159-I159</f>
        <v>1530.5900000000001</v>
      </c>
      <c r="K159" s="81">
        <f>VLOOKUP($F$27,Tabisr,4)</f>
        <v>0.10879999999999999</v>
      </c>
      <c r="L159" s="80">
        <f>(F159-3651.01)*16%</f>
        <v>48.382399999999983</v>
      </c>
      <c r="M159" s="80">
        <v>293.25</v>
      </c>
      <c r="N159" s="80">
        <f>M159+L159</f>
        <v>341.63239999999996</v>
      </c>
      <c r="O159" s="80"/>
      <c r="P159" s="80"/>
      <c r="Q159" s="85"/>
      <c r="R159" s="80"/>
      <c r="S159" s="80"/>
      <c r="T159" s="81">
        <v>4011.7675999999997</v>
      </c>
      <c r="U159" s="81">
        <v>3611.7675999999997</v>
      </c>
    </row>
    <row r="160" spans="1:21" x14ac:dyDescent="0.25">
      <c r="A160" s="37">
        <v>93</v>
      </c>
      <c r="B160" s="38" t="s">
        <v>106</v>
      </c>
      <c r="C160" s="31" t="s">
        <v>75</v>
      </c>
      <c r="D160" s="46">
        <v>15</v>
      </c>
      <c r="E160" s="80">
        <v>263.56</v>
      </c>
      <c r="F160" s="80">
        <f>D160*E160</f>
        <v>3953.4</v>
      </c>
      <c r="G160" s="80">
        <v>400</v>
      </c>
      <c r="H160" s="81"/>
      <c r="I160" s="80">
        <f>VLOOKUP($F$27,Tabisr,1)</f>
        <v>2422.81</v>
      </c>
      <c r="J160" s="81">
        <f>+F160-I160</f>
        <v>1530.5900000000001</v>
      </c>
      <c r="K160" s="81">
        <f>VLOOKUP($F$27,Tabisr,4)</f>
        <v>0.10879999999999999</v>
      </c>
      <c r="L160" s="80">
        <f>(F160-3651.01)*16%</f>
        <v>48.382399999999983</v>
      </c>
      <c r="M160" s="80">
        <v>293.25</v>
      </c>
      <c r="N160" s="80">
        <f>M160+L160</f>
        <v>341.63239999999996</v>
      </c>
      <c r="O160" s="80"/>
      <c r="P160" s="80"/>
      <c r="Q160" s="85"/>
      <c r="R160" s="80"/>
      <c r="S160" s="80"/>
      <c r="T160" s="81">
        <v>4011.7675999999997</v>
      </c>
      <c r="U160" s="81">
        <v>3611.7675999999997</v>
      </c>
    </row>
    <row r="161" spans="1:21" x14ac:dyDescent="0.25">
      <c r="A161" s="43"/>
      <c r="B161" s="49"/>
      <c r="C161" s="35"/>
      <c r="D161" s="50"/>
      <c r="E161" s="88"/>
      <c r="F161" s="89">
        <f t="shared" ref="F161:U161" si="68">+SUM(F157:F160)</f>
        <v>17340.75</v>
      </c>
      <c r="G161" s="89">
        <f>+SUM(G157:G160)</f>
        <v>1600</v>
      </c>
      <c r="H161" s="89">
        <f t="shared" si="68"/>
        <v>0</v>
      </c>
      <c r="I161" s="89">
        <f t="shared" si="68"/>
        <v>13194.339999999998</v>
      </c>
      <c r="J161" s="89">
        <f t="shared" si="68"/>
        <v>4146.41</v>
      </c>
      <c r="K161" s="89">
        <f t="shared" si="68"/>
        <v>0.54</v>
      </c>
      <c r="L161" s="89">
        <f t="shared" si="68"/>
        <v>380.97964799999988</v>
      </c>
      <c r="M161" s="89">
        <f t="shared" si="68"/>
        <v>1267.8</v>
      </c>
      <c r="N161" s="89">
        <f t="shared" si="68"/>
        <v>1619.5329119999999</v>
      </c>
      <c r="O161" s="89">
        <f t="shared" si="68"/>
        <v>125.1</v>
      </c>
      <c r="P161" s="89">
        <f t="shared" si="68"/>
        <v>0</v>
      </c>
      <c r="Q161" s="89">
        <v>250</v>
      </c>
      <c r="R161" s="89">
        <f t="shared" si="68"/>
        <v>0</v>
      </c>
      <c r="S161" s="89">
        <v>250</v>
      </c>
      <c r="T161" s="89">
        <f t="shared" si="68"/>
        <v>16946.317088</v>
      </c>
      <c r="U161" s="89">
        <f t="shared" si="68"/>
        <v>15346.317087999998</v>
      </c>
    </row>
    <row r="162" spans="1:21" ht="10.9" customHeight="1" x14ac:dyDescent="0.25">
      <c r="A162" s="43"/>
      <c r="B162" s="49"/>
      <c r="C162" s="35"/>
      <c r="D162" s="50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</row>
    <row r="163" spans="1:21" x14ac:dyDescent="0.25">
      <c r="A163" s="123" t="s">
        <v>203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5"/>
    </row>
    <row r="164" spans="1:21" ht="22.5" x14ac:dyDescent="0.25">
      <c r="A164" s="33" t="s">
        <v>55</v>
      </c>
      <c r="B164" s="33" t="s">
        <v>13</v>
      </c>
      <c r="C164" s="33" t="s">
        <v>66</v>
      </c>
      <c r="D164" s="33" t="s">
        <v>21</v>
      </c>
      <c r="E164" s="75" t="s">
        <v>15</v>
      </c>
      <c r="F164" s="75" t="s">
        <v>14</v>
      </c>
      <c r="G164" s="75" t="s">
        <v>52</v>
      </c>
      <c r="H164" s="75" t="s">
        <v>58</v>
      </c>
      <c r="I164" s="76" t="s">
        <v>156</v>
      </c>
      <c r="J164" s="76" t="s">
        <v>157</v>
      </c>
      <c r="K164" s="76" t="s">
        <v>158</v>
      </c>
      <c r="L164" s="76" t="s">
        <v>159</v>
      </c>
      <c r="M164" s="75" t="s">
        <v>160</v>
      </c>
      <c r="N164" s="75" t="s">
        <v>53</v>
      </c>
      <c r="O164" s="75" t="s">
        <v>54</v>
      </c>
      <c r="P164" s="75" t="s">
        <v>16</v>
      </c>
      <c r="Q164" s="75" t="s">
        <v>237</v>
      </c>
      <c r="R164" s="75" t="s">
        <v>57</v>
      </c>
      <c r="S164" s="75" t="s">
        <v>64</v>
      </c>
      <c r="T164" s="75" t="s">
        <v>62</v>
      </c>
      <c r="U164" s="75" t="s">
        <v>63</v>
      </c>
    </row>
    <row r="165" spans="1:21" x14ac:dyDescent="0.25">
      <c r="A165" s="37">
        <v>94</v>
      </c>
      <c r="B165" s="38" t="s">
        <v>20</v>
      </c>
      <c r="C165" s="38" t="s">
        <v>89</v>
      </c>
      <c r="D165" s="46">
        <v>15</v>
      </c>
      <c r="E165" s="80">
        <v>414.83</v>
      </c>
      <c r="F165" s="80">
        <f>D165*E165</f>
        <v>6222.45</v>
      </c>
      <c r="G165" s="80">
        <v>400</v>
      </c>
      <c r="H165" s="81"/>
      <c r="I165" s="80">
        <f>VLOOKUP($F$96,Tabisr,1)</f>
        <v>5925.91</v>
      </c>
      <c r="J165" s="81">
        <f>+F165-I165</f>
        <v>296.53999999999996</v>
      </c>
      <c r="K165" s="81">
        <f>VLOOKUP($F$96,Tabisr,4)</f>
        <v>0.21360000000000001</v>
      </c>
      <c r="L165" s="80">
        <f>(F165-4244.01)*17.92%</f>
        <v>354.53644800000001</v>
      </c>
      <c r="M165" s="80">
        <v>388.05</v>
      </c>
      <c r="N165" s="80">
        <v>690.94</v>
      </c>
      <c r="O165" s="80"/>
      <c r="P165" s="81"/>
      <c r="Q165" s="87"/>
      <c r="R165" s="81"/>
      <c r="S165" s="78"/>
      <c r="T165" s="81">
        <v>5931.51</v>
      </c>
      <c r="U165" s="81">
        <v>5531.51</v>
      </c>
    </row>
    <row r="166" spans="1:21" x14ac:dyDescent="0.25">
      <c r="A166" s="37">
        <v>95</v>
      </c>
      <c r="B166" s="38" t="s">
        <v>1</v>
      </c>
      <c r="C166" s="31" t="s">
        <v>68</v>
      </c>
      <c r="D166" s="46">
        <v>15</v>
      </c>
      <c r="E166" s="80">
        <v>263.56</v>
      </c>
      <c r="F166" s="80">
        <f>D166*E166</f>
        <v>3953.4</v>
      </c>
      <c r="G166" s="80">
        <v>400</v>
      </c>
      <c r="H166" s="81"/>
      <c r="I166" s="80">
        <f>VLOOKUP($F$166,Tabisr,1)</f>
        <v>2422.81</v>
      </c>
      <c r="J166" s="81">
        <f>+F166-I166</f>
        <v>1530.5900000000001</v>
      </c>
      <c r="K166" s="81">
        <f>VLOOKUP($F$166,Tabisr,4)</f>
        <v>0.10879999999999999</v>
      </c>
      <c r="L166" s="80">
        <f>(F166-3651.01)*16%</f>
        <v>48.382399999999983</v>
      </c>
      <c r="M166" s="80">
        <v>293.25</v>
      </c>
      <c r="N166" s="80">
        <f>M166+L166</f>
        <v>341.63239999999996</v>
      </c>
      <c r="O166" s="80"/>
      <c r="P166" s="81"/>
      <c r="Q166" s="87"/>
      <c r="R166" s="81"/>
      <c r="S166" s="78"/>
      <c r="T166" s="81">
        <v>4011.7675999999997</v>
      </c>
      <c r="U166" s="81">
        <v>3611.7675999999997</v>
      </c>
    </row>
    <row r="167" spans="1:21" s="26" customFormat="1" x14ac:dyDescent="0.25">
      <c r="A167" s="37">
        <v>96</v>
      </c>
      <c r="B167" s="38" t="s">
        <v>239</v>
      </c>
      <c r="C167" s="51" t="s">
        <v>68</v>
      </c>
      <c r="D167" s="46"/>
      <c r="E167" s="80"/>
      <c r="F167" s="80"/>
      <c r="G167" s="80"/>
      <c r="H167" s="81"/>
      <c r="I167" s="80"/>
      <c r="J167" s="81"/>
      <c r="K167" s="81"/>
      <c r="L167" s="80"/>
      <c r="M167" s="80"/>
      <c r="N167" s="80"/>
      <c r="O167" s="80"/>
      <c r="P167" s="80"/>
      <c r="Q167" s="85"/>
      <c r="R167" s="80"/>
      <c r="S167" s="80"/>
      <c r="T167" s="81"/>
      <c r="U167" s="81"/>
    </row>
    <row r="168" spans="1:21" x14ac:dyDescent="0.25">
      <c r="A168" s="43"/>
      <c r="B168" s="49"/>
      <c r="C168" s="35"/>
      <c r="D168" s="50"/>
      <c r="E168" s="88"/>
      <c r="F168" s="89">
        <f>+SUM(F165:F167)</f>
        <v>10175.85</v>
      </c>
      <c r="G168" s="89">
        <f>+SUM(G165:G167)</f>
        <v>800</v>
      </c>
      <c r="H168" s="89">
        <f t="shared" ref="H168:U168" si="69">+SUM(H165:H167)</f>
        <v>0</v>
      </c>
      <c r="I168" s="89">
        <f t="shared" si="69"/>
        <v>8348.7199999999993</v>
      </c>
      <c r="J168" s="89">
        <f t="shared" si="69"/>
        <v>1827.13</v>
      </c>
      <c r="K168" s="89">
        <f t="shared" si="69"/>
        <v>0.32240000000000002</v>
      </c>
      <c r="L168" s="89">
        <f t="shared" si="69"/>
        <v>402.91884799999997</v>
      </c>
      <c r="M168" s="89">
        <f t="shared" si="69"/>
        <v>681.3</v>
      </c>
      <c r="N168" s="89">
        <f t="shared" si="69"/>
        <v>1032.5724</v>
      </c>
      <c r="O168" s="89">
        <f t="shared" si="69"/>
        <v>0</v>
      </c>
      <c r="P168" s="89">
        <f t="shared" si="69"/>
        <v>0</v>
      </c>
      <c r="Q168" s="89">
        <f>+SUM(Q165:Q167)</f>
        <v>0</v>
      </c>
      <c r="R168" s="89">
        <f t="shared" si="69"/>
        <v>0</v>
      </c>
      <c r="S168" s="89">
        <f t="shared" si="69"/>
        <v>0</v>
      </c>
      <c r="T168" s="89">
        <f t="shared" si="69"/>
        <v>9943.2775999999994</v>
      </c>
      <c r="U168" s="89">
        <f t="shared" si="69"/>
        <v>9143.2775999999994</v>
      </c>
    </row>
    <row r="169" spans="1:21" ht="8.4499999999999993" customHeight="1" x14ac:dyDescent="0.25">
      <c r="A169" s="43"/>
      <c r="B169" s="49"/>
      <c r="C169" s="35"/>
      <c r="D169" s="50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</row>
    <row r="170" spans="1:21" ht="14.45" customHeight="1" x14ac:dyDescent="0.25">
      <c r="A170" s="123" t="s">
        <v>204</v>
      </c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5"/>
    </row>
    <row r="171" spans="1:21" ht="25.15" customHeight="1" x14ac:dyDescent="0.25">
      <c r="A171" s="33" t="s">
        <v>55</v>
      </c>
      <c r="B171" s="33" t="s">
        <v>13</v>
      </c>
      <c r="C171" s="33" t="s">
        <v>66</v>
      </c>
      <c r="D171" s="33" t="s">
        <v>21</v>
      </c>
      <c r="E171" s="75" t="s">
        <v>15</v>
      </c>
      <c r="F171" s="75" t="s">
        <v>14</v>
      </c>
      <c r="G171" s="75" t="s">
        <v>52</v>
      </c>
      <c r="H171" s="75" t="s">
        <v>58</v>
      </c>
      <c r="I171" s="76" t="s">
        <v>156</v>
      </c>
      <c r="J171" s="76" t="s">
        <v>157</v>
      </c>
      <c r="K171" s="76" t="s">
        <v>158</v>
      </c>
      <c r="L171" s="76" t="s">
        <v>159</v>
      </c>
      <c r="M171" s="75" t="s">
        <v>160</v>
      </c>
      <c r="N171" s="75" t="s">
        <v>53</v>
      </c>
      <c r="O171" s="75" t="s">
        <v>54</v>
      </c>
      <c r="P171" s="75" t="s">
        <v>16</v>
      </c>
      <c r="Q171" s="75" t="s">
        <v>237</v>
      </c>
      <c r="R171" s="75" t="s">
        <v>57</v>
      </c>
      <c r="S171" s="75" t="s">
        <v>64</v>
      </c>
      <c r="T171" s="75" t="s">
        <v>62</v>
      </c>
      <c r="U171" s="75" t="s">
        <v>63</v>
      </c>
    </row>
    <row r="172" spans="1:21" ht="22.5" x14ac:dyDescent="0.25">
      <c r="A172" s="37">
        <v>97</v>
      </c>
      <c r="B172" s="38" t="s">
        <v>98</v>
      </c>
      <c r="C172" s="38" t="s">
        <v>180</v>
      </c>
      <c r="D172" s="46">
        <v>15</v>
      </c>
      <c r="E172" s="80">
        <v>661.33</v>
      </c>
      <c r="F172" s="80">
        <f t="shared" ref="F172:F181" si="70">D172*E172</f>
        <v>9919.9500000000007</v>
      </c>
      <c r="G172" s="80"/>
      <c r="H172" s="80"/>
      <c r="I172" s="80" t="e">
        <f>VLOOKUP(#REF!,Tabisr,1)</f>
        <v>#REF!</v>
      </c>
      <c r="J172" s="81" t="e">
        <f t="shared" ref="J172:J181" si="71">+F172-I172</f>
        <v>#REF!</v>
      </c>
      <c r="K172" s="81" t="e">
        <f>VLOOKUP(#REF!,Tabisr,4)</f>
        <v>#REF!</v>
      </c>
      <c r="L172" s="80">
        <f>(F172-5081.01)*21.36%</f>
        <v>1033.5975840000001</v>
      </c>
      <c r="M172" s="80">
        <v>538.20000000000005</v>
      </c>
      <c r="N172" s="80">
        <f t="shared" ref="N172:N181" si="72">L172+M172</f>
        <v>1571.7975840000001</v>
      </c>
      <c r="O172" s="80">
        <f>VLOOKUP($F$176,Tabsub,3)</f>
        <v>0</v>
      </c>
      <c r="P172" s="80"/>
      <c r="Q172" s="85"/>
      <c r="R172" s="80"/>
      <c r="S172" s="80"/>
      <c r="T172" s="81">
        <v>8348.1524160000008</v>
      </c>
      <c r="U172" s="81">
        <v>8348.1524160000008</v>
      </c>
    </row>
    <row r="173" spans="1:21" x14ac:dyDescent="0.25">
      <c r="A173" s="37">
        <v>98</v>
      </c>
      <c r="B173" s="38" t="s">
        <v>479</v>
      </c>
      <c r="C173" s="51" t="s">
        <v>68</v>
      </c>
      <c r="D173" s="46">
        <v>10</v>
      </c>
      <c r="E173" s="106">
        <v>263.56</v>
      </c>
      <c r="F173" s="106">
        <f t="shared" si="70"/>
        <v>2635.6</v>
      </c>
      <c r="G173" s="106">
        <v>400</v>
      </c>
      <c r="H173" s="106"/>
      <c r="I173" s="106">
        <f>VLOOKUP($F$188,Tabisr,1)</f>
        <v>2422.81</v>
      </c>
      <c r="J173" s="107">
        <f>+F173-I173</f>
        <v>212.78999999999996</v>
      </c>
      <c r="K173" s="108">
        <f>VLOOKUP($F$188,Tabisr,4)</f>
        <v>0.10879999999999999</v>
      </c>
      <c r="L173" s="106">
        <f>(F173-3651.01)*16%+0.18</f>
        <v>-162.28560000000004</v>
      </c>
      <c r="M173" s="106">
        <v>293.25</v>
      </c>
      <c r="N173" s="106">
        <v>341.63</v>
      </c>
      <c r="O173" s="80">
        <f>VLOOKUP($F$176,Tabsub,3)</f>
        <v>0</v>
      </c>
      <c r="P173" s="106"/>
      <c r="Q173" s="106"/>
      <c r="R173" s="106"/>
      <c r="S173" s="106"/>
      <c r="T173" s="81">
        <v>2693.97</v>
      </c>
      <c r="U173" s="81">
        <v>2293.9699999999998</v>
      </c>
    </row>
    <row r="174" spans="1:21" ht="13.9" customHeight="1" x14ac:dyDescent="0.25">
      <c r="A174" s="37">
        <v>99</v>
      </c>
      <c r="B174" s="51" t="s">
        <v>379</v>
      </c>
      <c r="C174" s="38" t="s">
        <v>181</v>
      </c>
      <c r="D174" s="46">
        <v>15</v>
      </c>
      <c r="E174" s="80">
        <v>312.26</v>
      </c>
      <c r="F174" s="80">
        <f t="shared" ref="F174" si="73">D174*E174</f>
        <v>4683.8999999999996</v>
      </c>
      <c r="G174" s="80">
        <v>400</v>
      </c>
      <c r="H174" s="80"/>
      <c r="I174" s="80">
        <f>VLOOKUP($F$96,Tabisr,1)</f>
        <v>5925.91</v>
      </c>
      <c r="J174" s="81">
        <f t="shared" ref="J174" si="74">+F174-I174</f>
        <v>-1242.0100000000002</v>
      </c>
      <c r="K174" s="81">
        <f>VLOOKUP($F$96,Tabisr,4)</f>
        <v>0.21360000000000001</v>
      </c>
      <c r="L174" s="80">
        <f>(F174-4244.01)*17.92%</f>
        <v>78.828287999999901</v>
      </c>
      <c r="M174" s="80">
        <v>388.05</v>
      </c>
      <c r="N174" s="80">
        <f t="shared" ref="N174" si="75">L174+M174</f>
        <v>466.87828799999988</v>
      </c>
      <c r="O174" s="80">
        <f>VLOOKUP($F$176,Tabsub,3)</f>
        <v>0</v>
      </c>
      <c r="P174" s="80"/>
      <c r="Q174" s="85"/>
      <c r="R174" s="80"/>
      <c r="S174" s="80"/>
      <c r="T174" s="81">
        <v>4617.0217119999998</v>
      </c>
      <c r="U174" s="81">
        <v>4217.0217119999998</v>
      </c>
    </row>
    <row r="175" spans="1:21" ht="19.899999999999999" customHeight="1" x14ac:dyDescent="0.25">
      <c r="A175" s="37">
        <v>100</v>
      </c>
      <c r="B175" s="38" t="s">
        <v>222</v>
      </c>
      <c r="C175" s="38" t="s">
        <v>313</v>
      </c>
      <c r="D175" s="46">
        <v>15</v>
      </c>
      <c r="E175" s="80">
        <v>312.26</v>
      </c>
      <c r="F175" s="80">
        <f t="shared" si="70"/>
        <v>4683.8999999999996</v>
      </c>
      <c r="G175" s="80">
        <v>400</v>
      </c>
      <c r="H175" s="80"/>
      <c r="I175" s="80">
        <f>VLOOKUP($F$96,Tabisr,1)</f>
        <v>5925.91</v>
      </c>
      <c r="J175" s="81">
        <f t="shared" si="71"/>
        <v>-1242.0100000000002</v>
      </c>
      <c r="K175" s="81">
        <f>VLOOKUP($F$96,Tabisr,4)</f>
        <v>0.21360000000000001</v>
      </c>
      <c r="L175" s="80">
        <f>(F175-4244.01)*17.92%</f>
        <v>78.828287999999901</v>
      </c>
      <c r="M175" s="80">
        <v>388.05</v>
      </c>
      <c r="N175" s="80">
        <f t="shared" si="72"/>
        <v>466.87828799999988</v>
      </c>
      <c r="O175" s="80">
        <f>VLOOKUP($F$176,Tabsub,3)</f>
        <v>0</v>
      </c>
      <c r="P175" s="80"/>
      <c r="Q175" s="85"/>
      <c r="R175" s="80"/>
      <c r="S175" s="80"/>
      <c r="T175" s="81">
        <v>4312.0217119999998</v>
      </c>
      <c r="U175" s="81">
        <v>3912.0217119999998</v>
      </c>
    </row>
    <row r="176" spans="1:21" x14ac:dyDescent="0.25">
      <c r="A176" s="37">
        <v>101</v>
      </c>
      <c r="B176" s="38" t="s">
        <v>38</v>
      </c>
      <c r="C176" s="38" t="s">
        <v>132</v>
      </c>
      <c r="D176" s="46">
        <v>15</v>
      </c>
      <c r="E176" s="80">
        <v>263.56</v>
      </c>
      <c r="F176" s="80">
        <f t="shared" si="70"/>
        <v>3953.4</v>
      </c>
      <c r="G176" s="80">
        <v>400</v>
      </c>
      <c r="H176" s="80"/>
      <c r="I176" s="80">
        <f>VLOOKUP($F$176,Tabisr,1)</f>
        <v>2422.81</v>
      </c>
      <c r="J176" s="81">
        <f t="shared" si="71"/>
        <v>1530.5900000000001</v>
      </c>
      <c r="K176" s="81">
        <f>VLOOKUP($F$176,Tabisr,4)</f>
        <v>0.10879999999999999</v>
      </c>
      <c r="L176" s="80">
        <f>(F176-3651.01)*16%</f>
        <v>48.382399999999983</v>
      </c>
      <c r="M176" s="80">
        <v>293.25</v>
      </c>
      <c r="N176" s="80">
        <f t="shared" si="72"/>
        <v>341.63239999999996</v>
      </c>
      <c r="O176" s="80">
        <f>VLOOKUP($F$176,Tabsub,3)</f>
        <v>0</v>
      </c>
      <c r="P176" s="80"/>
      <c r="Q176" s="85"/>
      <c r="R176" s="80"/>
      <c r="S176" s="80"/>
      <c r="T176" s="81">
        <v>4011.7675999999997</v>
      </c>
      <c r="U176" s="81">
        <v>3611.7675999999997</v>
      </c>
    </row>
    <row r="177" spans="1:21" x14ac:dyDescent="0.25">
      <c r="A177" s="37">
        <v>102</v>
      </c>
      <c r="B177" s="38" t="s">
        <v>8</v>
      </c>
      <c r="C177" s="38" t="s">
        <v>83</v>
      </c>
      <c r="D177" s="46">
        <v>15</v>
      </c>
      <c r="E177" s="80">
        <v>263.56</v>
      </c>
      <c r="F177" s="80">
        <f t="shared" si="70"/>
        <v>3953.4</v>
      </c>
      <c r="G177" s="80">
        <v>400</v>
      </c>
      <c r="H177" s="80"/>
      <c r="I177" s="80">
        <f>VLOOKUP($F$177,Tabisr,1)</f>
        <v>2422.81</v>
      </c>
      <c r="J177" s="81">
        <f t="shared" si="71"/>
        <v>1530.5900000000001</v>
      </c>
      <c r="K177" s="81">
        <f>VLOOKUP($F$177,Tabisr,4)</f>
        <v>0.10879999999999999</v>
      </c>
      <c r="L177" s="80">
        <f>(F177-3651.01)*16%</f>
        <v>48.382399999999983</v>
      </c>
      <c r="M177" s="80">
        <v>293.25</v>
      </c>
      <c r="N177" s="80">
        <f t="shared" si="72"/>
        <v>341.63239999999996</v>
      </c>
      <c r="O177" s="80">
        <f>VLOOKUP($F$177,Tabsub,3)</f>
        <v>0</v>
      </c>
      <c r="P177" s="80"/>
      <c r="Q177" s="85"/>
      <c r="R177" s="80"/>
      <c r="S177" s="80"/>
      <c r="T177" s="81">
        <v>4011.7675999999997</v>
      </c>
      <c r="U177" s="81">
        <v>3611.7675999999997</v>
      </c>
    </row>
    <row r="178" spans="1:21" x14ac:dyDescent="0.25">
      <c r="A178" s="37">
        <v>103</v>
      </c>
      <c r="B178" s="38" t="s">
        <v>421</v>
      </c>
      <c r="C178" s="51" t="s">
        <v>437</v>
      </c>
      <c r="D178" s="46"/>
      <c r="E178" s="80"/>
      <c r="F178" s="80"/>
      <c r="G178" s="80"/>
      <c r="H178" s="81"/>
      <c r="I178" s="80"/>
      <c r="J178" s="81"/>
      <c r="K178" s="81"/>
      <c r="L178" s="80"/>
      <c r="M178" s="80"/>
      <c r="N178" s="80"/>
      <c r="O178" s="80"/>
      <c r="P178" s="80"/>
      <c r="Q178" s="85"/>
      <c r="R178" s="80"/>
      <c r="S178" s="80"/>
      <c r="T178" s="81"/>
      <c r="U178" s="81"/>
    </row>
    <row r="179" spans="1:21" x14ac:dyDescent="0.25">
      <c r="A179" s="37">
        <v>104</v>
      </c>
      <c r="B179" s="38" t="s">
        <v>350</v>
      </c>
      <c r="C179" s="38" t="s">
        <v>351</v>
      </c>
      <c r="D179" s="46">
        <v>15</v>
      </c>
      <c r="E179" s="80">
        <v>263.56</v>
      </c>
      <c r="F179" s="80">
        <f t="shared" ref="F179:F180" si="76">D179*E179</f>
        <v>3953.4</v>
      </c>
      <c r="G179" s="80">
        <v>400</v>
      </c>
      <c r="H179" s="80"/>
      <c r="I179" s="80">
        <f>VLOOKUP($F$177,Tabisr,1)</f>
        <v>2422.81</v>
      </c>
      <c r="J179" s="81">
        <f t="shared" ref="J179:J180" si="77">+F179-I179</f>
        <v>1530.5900000000001</v>
      </c>
      <c r="K179" s="81">
        <f>VLOOKUP($F$177,Tabisr,4)</f>
        <v>0.10879999999999999</v>
      </c>
      <c r="L179" s="80">
        <f>(F179-3651.01)*16%</f>
        <v>48.382399999999983</v>
      </c>
      <c r="M179" s="80">
        <v>293.25</v>
      </c>
      <c r="N179" s="80">
        <f t="shared" ref="N179:N180" si="78">L179+M179</f>
        <v>341.63239999999996</v>
      </c>
      <c r="O179" s="80">
        <f>VLOOKUP($F$177,Tabsub,3)</f>
        <v>0</v>
      </c>
      <c r="P179" s="80"/>
      <c r="Q179" s="85"/>
      <c r="R179" s="80"/>
      <c r="S179" s="80"/>
      <c r="T179" s="81">
        <v>3311.7675999999997</v>
      </c>
      <c r="U179" s="81">
        <v>2911.7675999999997</v>
      </c>
    </row>
    <row r="180" spans="1:21" x14ac:dyDescent="0.25">
      <c r="A180" s="37">
        <v>105</v>
      </c>
      <c r="B180" s="38" t="s">
        <v>398</v>
      </c>
      <c r="C180" s="31" t="s">
        <v>82</v>
      </c>
      <c r="D180" s="46">
        <v>15</v>
      </c>
      <c r="E180" s="80">
        <v>312.26</v>
      </c>
      <c r="F180" s="80">
        <f t="shared" si="76"/>
        <v>4683.8999999999996</v>
      </c>
      <c r="G180" s="80">
        <v>400</v>
      </c>
      <c r="H180" s="80"/>
      <c r="I180" s="80" t="e">
        <f>VLOOKUP($F$93,Tabisr,1)</f>
        <v>#N/A</v>
      </c>
      <c r="J180" s="81" t="e">
        <f t="shared" si="77"/>
        <v>#N/A</v>
      </c>
      <c r="K180" s="81" t="e">
        <f>VLOOKUP($F$93,Tabisr,4)</f>
        <v>#N/A</v>
      </c>
      <c r="L180" s="80">
        <f>(F180-4244.01)*17.92%</f>
        <v>78.828287999999901</v>
      </c>
      <c r="M180" s="80">
        <v>388.05</v>
      </c>
      <c r="N180" s="80">
        <f t="shared" si="78"/>
        <v>466.87828799999988</v>
      </c>
      <c r="O180" s="80"/>
      <c r="P180" s="80"/>
      <c r="Q180" s="85"/>
      <c r="R180" s="80"/>
      <c r="S180" s="80"/>
      <c r="T180" s="81">
        <v>4617.0217119999998</v>
      </c>
      <c r="U180" s="81">
        <v>4217.0217119999998</v>
      </c>
    </row>
    <row r="181" spans="1:21" x14ac:dyDescent="0.25">
      <c r="A181" s="37">
        <v>106</v>
      </c>
      <c r="B181" s="38" t="s">
        <v>39</v>
      </c>
      <c r="C181" s="31" t="s">
        <v>81</v>
      </c>
      <c r="D181" s="46">
        <v>15</v>
      </c>
      <c r="E181" s="80">
        <v>214.1</v>
      </c>
      <c r="F181" s="80">
        <f t="shared" si="70"/>
        <v>3211.5</v>
      </c>
      <c r="G181" s="80">
        <v>400</v>
      </c>
      <c r="H181" s="80"/>
      <c r="I181" s="80">
        <f>VLOOKUP($F$181,Tabisr,1)</f>
        <v>2422.81</v>
      </c>
      <c r="J181" s="81">
        <f t="shared" si="71"/>
        <v>788.69</v>
      </c>
      <c r="K181" s="81">
        <f>VLOOKUP($F$181,Tabisr,4)</f>
        <v>0.10879999999999999</v>
      </c>
      <c r="L181" s="80">
        <f>(F181-2077.51)*10.88%</f>
        <v>123.37811199999999</v>
      </c>
      <c r="M181" s="80">
        <v>121.95</v>
      </c>
      <c r="N181" s="80">
        <f t="shared" si="72"/>
        <v>245.32811199999998</v>
      </c>
      <c r="O181" s="80">
        <f>VLOOKUP($F$181,Tabsub,3)</f>
        <v>125.1</v>
      </c>
      <c r="P181" s="80"/>
      <c r="Q181" s="85"/>
      <c r="R181" s="80"/>
      <c r="S181" s="80"/>
      <c r="T181" s="81">
        <v>3491.2718879999998</v>
      </c>
      <c r="U181" s="81">
        <v>3091.2718879999998</v>
      </c>
    </row>
    <row r="182" spans="1:21" x14ac:dyDescent="0.25">
      <c r="A182" s="43"/>
      <c r="B182" s="49"/>
      <c r="C182" s="35"/>
      <c r="D182" s="50"/>
      <c r="E182" s="88"/>
      <c r="F182" s="89">
        <f>+SUM(F172:F181)</f>
        <v>41678.950000000004</v>
      </c>
      <c r="G182" s="89">
        <f>+SUM(G172:G181)</f>
        <v>3200</v>
      </c>
      <c r="H182" s="89">
        <f t="shared" ref="H182:S182" si="79">+SUM(H172:H181)</f>
        <v>0</v>
      </c>
      <c r="I182" s="89" t="e">
        <f t="shared" si="79"/>
        <v>#REF!</v>
      </c>
      <c r="J182" s="89" t="e">
        <f t="shared" si="79"/>
        <v>#REF!</v>
      </c>
      <c r="K182" s="89" t="e">
        <f t="shared" si="79"/>
        <v>#REF!</v>
      </c>
      <c r="L182" s="89">
        <f t="shared" si="79"/>
        <v>1376.3221599999997</v>
      </c>
      <c r="M182" s="89">
        <f t="shared" si="79"/>
        <v>2997.3</v>
      </c>
      <c r="N182" s="89">
        <f t="shared" si="79"/>
        <v>4584.2877600000002</v>
      </c>
      <c r="O182" s="89">
        <f t="shared" si="79"/>
        <v>125.1</v>
      </c>
      <c r="P182" s="89">
        <f t="shared" si="79"/>
        <v>0</v>
      </c>
      <c r="Q182" s="89">
        <v>1005</v>
      </c>
      <c r="R182" s="89">
        <f t="shared" si="79"/>
        <v>0</v>
      </c>
      <c r="S182" s="89">
        <f t="shared" si="79"/>
        <v>0</v>
      </c>
      <c r="T182" s="89">
        <f>+SUM(T172:T181)</f>
        <v>39414.762240000004</v>
      </c>
      <c r="U182" s="89">
        <f>+SUM(U172:U181)</f>
        <v>36214.762240000004</v>
      </c>
    </row>
    <row r="183" spans="1:21" x14ac:dyDescent="0.25">
      <c r="A183" s="43"/>
      <c r="B183" s="49"/>
      <c r="C183" s="35"/>
      <c r="D183" s="50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</row>
    <row r="184" spans="1:21" x14ac:dyDescent="0.25">
      <c r="A184" s="123" t="s">
        <v>205</v>
      </c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5"/>
    </row>
    <row r="185" spans="1:21" ht="22.5" x14ac:dyDescent="0.25">
      <c r="A185" s="33" t="s">
        <v>55</v>
      </c>
      <c r="B185" s="33" t="s">
        <v>13</v>
      </c>
      <c r="C185" s="33" t="s">
        <v>66</v>
      </c>
      <c r="D185" s="33" t="s">
        <v>21</v>
      </c>
      <c r="E185" s="75" t="s">
        <v>15</v>
      </c>
      <c r="F185" s="75" t="s">
        <v>14</v>
      </c>
      <c r="G185" s="75" t="s">
        <v>52</v>
      </c>
      <c r="H185" s="75" t="s">
        <v>58</v>
      </c>
      <c r="I185" s="76" t="s">
        <v>156</v>
      </c>
      <c r="J185" s="76" t="s">
        <v>157</v>
      </c>
      <c r="K185" s="76" t="s">
        <v>158</v>
      </c>
      <c r="L185" s="76" t="s">
        <v>159</v>
      </c>
      <c r="M185" s="75" t="s">
        <v>160</v>
      </c>
      <c r="N185" s="75" t="s">
        <v>53</v>
      </c>
      <c r="O185" s="75" t="s">
        <v>54</v>
      </c>
      <c r="P185" s="75" t="s">
        <v>16</v>
      </c>
      <c r="Q185" s="75" t="s">
        <v>237</v>
      </c>
      <c r="R185" s="75" t="s">
        <v>57</v>
      </c>
      <c r="S185" s="75" t="s">
        <v>64</v>
      </c>
      <c r="T185" s="75" t="s">
        <v>62</v>
      </c>
      <c r="U185" s="75" t="s">
        <v>63</v>
      </c>
    </row>
    <row r="186" spans="1:21" ht="22.9" customHeight="1" x14ac:dyDescent="0.25">
      <c r="A186" s="37">
        <v>107</v>
      </c>
      <c r="B186" s="38" t="s">
        <v>477</v>
      </c>
      <c r="C186" s="38" t="s">
        <v>131</v>
      </c>
      <c r="D186" s="46">
        <v>10</v>
      </c>
      <c r="E186" s="80">
        <v>661.33</v>
      </c>
      <c r="F186" s="80">
        <f t="shared" ref="F186:F195" si="80">D186*E186</f>
        <v>6613.3</v>
      </c>
      <c r="G186" s="80"/>
      <c r="H186" s="80"/>
      <c r="I186" s="80" t="e">
        <f>VLOOKUP(#REF!,Tabisr,1)</f>
        <v>#REF!</v>
      </c>
      <c r="J186" s="81" t="e">
        <f t="shared" ref="J186" si="81">+F186-I186</f>
        <v>#REF!</v>
      </c>
      <c r="K186" s="81" t="e">
        <f>VLOOKUP(#REF!,Tabisr,4)</f>
        <v>#REF!</v>
      </c>
      <c r="L186" s="80">
        <f>(F186-5081.01)*21.36%</f>
        <v>327.29714399999995</v>
      </c>
      <c r="M186" s="80">
        <v>538.20000000000005</v>
      </c>
      <c r="N186" s="80">
        <f t="shared" ref="N186" si="82">L186+M186</f>
        <v>865.49714399999993</v>
      </c>
      <c r="O186" s="80"/>
      <c r="P186" s="80"/>
      <c r="Q186" s="85"/>
      <c r="R186" s="80"/>
      <c r="S186" s="80"/>
      <c r="T186" s="81">
        <v>5747.8028560000002</v>
      </c>
      <c r="U186" s="81">
        <v>5747.8028560000002</v>
      </c>
    </row>
    <row r="187" spans="1:21" x14ac:dyDescent="0.25">
      <c r="A187" s="37">
        <v>108</v>
      </c>
      <c r="B187" s="38" t="s">
        <v>239</v>
      </c>
      <c r="C187" s="51" t="s">
        <v>445</v>
      </c>
      <c r="D187" s="46"/>
      <c r="E187" s="80"/>
      <c r="F187" s="80"/>
      <c r="G187" s="80"/>
      <c r="H187" s="81"/>
      <c r="I187" s="80"/>
      <c r="J187" s="81"/>
      <c r="K187" s="81"/>
      <c r="L187" s="80"/>
      <c r="M187" s="80"/>
      <c r="N187" s="80"/>
      <c r="O187" s="80"/>
      <c r="P187" s="80"/>
      <c r="Q187" s="85"/>
      <c r="R187" s="80"/>
      <c r="S187" s="80"/>
      <c r="T187" s="81"/>
      <c r="U187" s="81"/>
    </row>
    <row r="188" spans="1:21" x14ac:dyDescent="0.25">
      <c r="A188" s="37">
        <v>109</v>
      </c>
      <c r="B188" s="38" t="s">
        <v>37</v>
      </c>
      <c r="C188" s="31" t="s">
        <v>68</v>
      </c>
      <c r="D188" s="46">
        <v>15</v>
      </c>
      <c r="E188" s="80">
        <v>263.56</v>
      </c>
      <c r="F188" s="80">
        <f t="shared" si="80"/>
        <v>3953.4</v>
      </c>
      <c r="G188" s="80">
        <v>400</v>
      </c>
      <c r="H188" s="80"/>
      <c r="I188" s="80">
        <f>VLOOKUP($F$188,Tabisr,1)</f>
        <v>2422.81</v>
      </c>
      <c r="J188" s="81">
        <f t="shared" ref="J188:J191" si="83">+F188-I188</f>
        <v>1530.5900000000001</v>
      </c>
      <c r="K188" s="81">
        <f>VLOOKUP($F$188,Tabisr,4)</f>
        <v>0.10879999999999999</v>
      </c>
      <c r="L188" s="80">
        <f>(F188-3651.01)*16%+0.18</f>
        <v>48.562399999999982</v>
      </c>
      <c r="M188" s="80">
        <v>293.25</v>
      </c>
      <c r="N188" s="80">
        <v>341.63</v>
      </c>
      <c r="O188" s="80">
        <f>VLOOKUP($F$188,Tabsub,3)</f>
        <v>0</v>
      </c>
      <c r="P188" s="80"/>
      <c r="Q188" s="85"/>
      <c r="R188" s="80"/>
      <c r="S188" s="80"/>
      <c r="T188" s="81">
        <v>4011.7699999999995</v>
      </c>
      <c r="U188" s="81">
        <v>3611.7699999999995</v>
      </c>
    </row>
    <row r="189" spans="1:21" x14ac:dyDescent="0.25">
      <c r="A189" s="37">
        <v>110</v>
      </c>
      <c r="B189" s="38" t="s">
        <v>35</v>
      </c>
      <c r="C189" s="31" t="s">
        <v>85</v>
      </c>
      <c r="D189" s="46">
        <v>15</v>
      </c>
      <c r="E189" s="80">
        <v>220.57</v>
      </c>
      <c r="F189" s="80">
        <f t="shared" si="80"/>
        <v>3308.5499999999997</v>
      </c>
      <c r="G189" s="80">
        <v>400</v>
      </c>
      <c r="H189" s="80"/>
      <c r="I189" s="80">
        <f t="shared" ref="I189:I195" si="84">VLOOKUP($F$189,Tabisr,1)</f>
        <v>2422.81</v>
      </c>
      <c r="J189" s="81">
        <f t="shared" si="83"/>
        <v>885.73999999999978</v>
      </c>
      <c r="K189" s="81">
        <f t="shared" ref="K189:K195" si="85">VLOOKUP($F$189,Tabisr,4)</f>
        <v>0.10879999999999999</v>
      </c>
      <c r="L189" s="80">
        <f t="shared" ref="L189:L195" si="86">(F189-2077.51)*10.88%</f>
        <v>133.93715199999997</v>
      </c>
      <c r="M189" s="80">
        <v>121.95</v>
      </c>
      <c r="N189" s="80">
        <v>237.77</v>
      </c>
      <c r="O189" s="80">
        <f t="shared" ref="O189:O195" si="87">VLOOKUP($F$189,Tabsub,3)</f>
        <v>125.1</v>
      </c>
      <c r="P189" s="80"/>
      <c r="Q189" s="85"/>
      <c r="R189" s="80"/>
      <c r="S189" s="80"/>
      <c r="T189" s="81">
        <v>2595.8799999999997</v>
      </c>
      <c r="U189" s="81">
        <v>2195.8799999999997</v>
      </c>
    </row>
    <row r="190" spans="1:21" x14ac:dyDescent="0.25">
      <c r="A190" s="37">
        <v>111</v>
      </c>
      <c r="B190" s="38" t="s">
        <v>169</v>
      </c>
      <c r="C190" s="31" t="s">
        <v>85</v>
      </c>
      <c r="D190" s="46">
        <v>15</v>
      </c>
      <c r="E190" s="80">
        <v>220.57300000000001</v>
      </c>
      <c r="F190" s="80">
        <f t="shared" si="80"/>
        <v>3308.5950000000003</v>
      </c>
      <c r="G190" s="80">
        <v>400</v>
      </c>
      <c r="H190" s="80"/>
      <c r="I190" s="80">
        <f t="shared" si="84"/>
        <v>2422.81</v>
      </c>
      <c r="J190" s="81">
        <f t="shared" si="83"/>
        <v>885.78500000000031</v>
      </c>
      <c r="K190" s="81">
        <f t="shared" si="85"/>
        <v>0.10879999999999999</v>
      </c>
      <c r="L190" s="80">
        <f t="shared" si="86"/>
        <v>133.942048</v>
      </c>
      <c r="M190" s="80">
        <v>121.95</v>
      </c>
      <c r="N190" s="80">
        <v>237.77</v>
      </c>
      <c r="O190" s="80">
        <f t="shared" si="87"/>
        <v>125.1</v>
      </c>
      <c r="P190" s="80"/>
      <c r="Q190" s="85"/>
      <c r="R190" s="80"/>
      <c r="S190" s="80"/>
      <c r="T190" s="81">
        <v>2305.9250000000002</v>
      </c>
      <c r="U190" s="81">
        <v>1905.9250000000002</v>
      </c>
    </row>
    <row r="191" spans="1:21" x14ac:dyDescent="0.25">
      <c r="A191" s="37">
        <v>112</v>
      </c>
      <c r="B191" s="38" t="s">
        <v>395</v>
      </c>
      <c r="C191" s="31" t="s">
        <v>85</v>
      </c>
      <c r="D191" s="46">
        <v>15</v>
      </c>
      <c r="E191" s="80">
        <v>220.57300000000001</v>
      </c>
      <c r="F191" s="80">
        <f t="shared" ref="F191" si="88">D191*E191</f>
        <v>3308.5950000000003</v>
      </c>
      <c r="G191" s="80">
        <v>400</v>
      </c>
      <c r="H191" s="80"/>
      <c r="I191" s="80">
        <f t="shared" si="84"/>
        <v>2422.81</v>
      </c>
      <c r="J191" s="81">
        <f t="shared" si="83"/>
        <v>885.78500000000031</v>
      </c>
      <c r="K191" s="81">
        <f t="shared" si="85"/>
        <v>0.10879999999999999</v>
      </c>
      <c r="L191" s="80">
        <f t="shared" ref="L191" si="89">(F191-2077.51)*10.88%</f>
        <v>133.942048</v>
      </c>
      <c r="M191" s="80">
        <v>121.95</v>
      </c>
      <c r="N191" s="80">
        <v>237.77</v>
      </c>
      <c r="O191" s="80">
        <f t="shared" si="87"/>
        <v>125.1</v>
      </c>
      <c r="P191" s="80"/>
      <c r="Q191" s="85"/>
      <c r="R191" s="80"/>
      <c r="S191" s="80"/>
      <c r="T191" s="81">
        <v>3595.9250000000002</v>
      </c>
      <c r="U191" s="81">
        <v>3195.9250000000002</v>
      </c>
    </row>
    <row r="192" spans="1:21" x14ac:dyDescent="0.25">
      <c r="A192" s="37">
        <v>113</v>
      </c>
      <c r="B192" s="38" t="s">
        <v>165</v>
      </c>
      <c r="C192" s="31" t="s">
        <v>85</v>
      </c>
      <c r="D192" s="46">
        <v>15</v>
      </c>
      <c r="E192" s="80">
        <v>220.57300000000001</v>
      </c>
      <c r="F192" s="80">
        <f>D192*E192</f>
        <v>3308.5950000000003</v>
      </c>
      <c r="G192" s="80">
        <v>400</v>
      </c>
      <c r="H192" s="80"/>
      <c r="I192" s="80">
        <f t="shared" si="84"/>
        <v>2422.81</v>
      </c>
      <c r="J192" s="81">
        <f t="shared" ref="J192:J195" si="90">+F192-I192</f>
        <v>885.78500000000031</v>
      </c>
      <c r="K192" s="81">
        <f t="shared" si="85"/>
        <v>0.10879999999999999</v>
      </c>
      <c r="L192" s="80">
        <f t="shared" si="86"/>
        <v>133.942048</v>
      </c>
      <c r="M192" s="80">
        <v>121.95</v>
      </c>
      <c r="N192" s="80">
        <v>237.77</v>
      </c>
      <c r="O192" s="80">
        <f t="shared" si="87"/>
        <v>125.1</v>
      </c>
      <c r="P192" s="80"/>
      <c r="Q192" s="85"/>
      <c r="R192" s="80"/>
      <c r="S192" s="80"/>
      <c r="T192" s="81">
        <v>2850.9250000000002</v>
      </c>
      <c r="U192" s="81">
        <v>2450.9250000000002</v>
      </c>
    </row>
    <row r="193" spans="1:22" x14ac:dyDescent="0.25">
      <c r="A193" s="37">
        <v>114</v>
      </c>
      <c r="B193" s="38" t="s">
        <v>239</v>
      </c>
      <c r="C193" s="51" t="s">
        <v>85</v>
      </c>
      <c r="D193" s="46"/>
      <c r="E193" s="80"/>
      <c r="F193" s="80"/>
      <c r="G193" s="80"/>
      <c r="H193" s="81"/>
      <c r="I193" s="80"/>
      <c r="J193" s="81"/>
      <c r="K193" s="81"/>
      <c r="L193" s="80"/>
      <c r="M193" s="80"/>
      <c r="N193" s="80"/>
      <c r="O193" s="80"/>
      <c r="P193" s="80"/>
      <c r="Q193" s="85"/>
      <c r="R193" s="80"/>
      <c r="S193" s="80"/>
      <c r="T193" s="81"/>
      <c r="U193" s="81"/>
    </row>
    <row r="194" spans="1:22" x14ac:dyDescent="0.25">
      <c r="A194" s="37">
        <v>115</v>
      </c>
      <c r="B194" s="38" t="s">
        <v>315</v>
      </c>
      <c r="C194" s="31" t="s">
        <v>85</v>
      </c>
      <c r="D194" s="46">
        <v>15</v>
      </c>
      <c r="E194" s="80">
        <v>220.57300000000001</v>
      </c>
      <c r="F194" s="80">
        <f>D194*E194</f>
        <v>3308.5950000000003</v>
      </c>
      <c r="G194" s="80">
        <v>400</v>
      </c>
      <c r="H194" s="80"/>
      <c r="I194" s="80">
        <f t="shared" si="84"/>
        <v>2422.81</v>
      </c>
      <c r="J194" s="81">
        <f t="shared" si="90"/>
        <v>885.78500000000031</v>
      </c>
      <c r="K194" s="81">
        <f t="shared" si="85"/>
        <v>0.10879999999999999</v>
      </c>
      <c r="L194" s="80">
        <f t="shared" si="86"/>
        <v>133.942048</v>
      </c>
      <c r="M194" s="80">
        <v>121.95</v>
      </c>
      <c r="N194" s="80">
        <v>237.77</v>
      </c>
      <c r="O194" s="80">
        <f t="shared" si="87"/>
        <v>125.1</v>
      </c>
      <c r="P194" s="80"/>
      <c r="Q194" s="85"/>
      <c r="R194" s="80"/>
      <c r="S194" s="80"/>
      <c r="T194" s="81">
        <v>3095.9250000000002</v>
      </c>
      <c r="U194" s="81">
        <v>2695.9250000000002</v>
      </c>
    </row>
    <row r="195" spans="1:22" x14ac:dyDescent="0.25">
      <c r="A195" s="37">
        <v>116</v>
      </c>
      <c r="B195" s="38" t="s">
        <v>36</v>
      </c>
      <c r="C195" s="31" t="s">
        <v>85</v>
      </c>
      <c r="D195" s="46">
        <v>15</v>
      </c>
      <c r="E195" s="80">
        <v>220.57300000000001</v>
      </c>
      <c r="F195" s="80">
        <f t="shared" si="80"/>
        <v>3308.5950000000003</v>
      </c>
      <c r="G195" s="80">
        <v>400</v>
      </c>
      <c r="H195" s="80"/>
      <c r="I195" s="80">
        <f t="shared" si="84"/>
        <v>2422.81</v>
      </c>
      <c r="J195" s="81">
        <f t="shared" si="90"/>
        <v>885.78500000000031</v>
      </c>
      <c r="K195" s="81">
        <f t="shared" si="85"/>
        <v>0.10879999999999999</v>
      </c>
      <c r="L195" s="80">
        <f t="shared" si="86"/>
        <v>133.942048</v>
      </c>
      <c r="M195" s="80">
        <v>121.95</v>
      </c>
      <c r="N195" s="80">
        <v>237.77</v>
      </c>
      <c r="O195" s="80">
        <f t="shared" si="87"/>
        <v>125.1</v>
      </c>
      <c r="P195" s="80"/>
      <c r="Q195" s="85"/>
      <c r="R195" s="80"/>
      <c r="S195" s="80"/>
      <c r="T195" s="81">
        <v>3595.9250000000002</v>
      </c>
      <c r="U195" s="81">
        <v>3195.9250000000002</v>
      </c>
    </row>
    <row r="196" spans="1:22" x14ac:dyDescent="0.25">
      <c r="A196" s="43"/>
      <c r="B196" s="49"/>
      <c r="C196" s="32"/>
      <c r="D196" s="45"/>
      <c r="E196" s="83"/>
      <c r="F196" s="84">
        <f t="shared" ref="F196:U196" si="91">+SUM(F186:F195)</f>
        <v>30418.225000000006</v>
      </c>
      <c r="G196" s="84">
        <f t="shared" si="91"/>
        <v>2800</v>
      </c>
      <c r="H196" s="84">
        <f t="shared" si="91"/>
        <v>0</v>
      </c>
      <c r="I196" s="84" t="e">
        <f t="shared" si="91"/>
        <v>#REF!</v>
      </c>
      <c r="J196" s="84" t="e">
        <f t="shared" si="91"/>
        <v>#REF!</v>
      </c>
      <c r="K196" s="84" t="e">
        <f t="shared" si="91"/>
        <v>#REF!</v>
      </c>
      <c r="L196" s="84">
        <f t="shared" si="91"/>
        <v>1179.5069359999998</v>
      </c>
      <c r="M196" s="84">
        <f t="shared" si="91"/>
        <v>1563.1500000000003</v>
      </c>
      <c r="N196" s="84">
        <f t="shared" si="91"/>
        <v>2633.7471439999999</v>
      </c>
      <c r="O196" s="84">
        <f t="shared" si="91"/>
        <v>750.6</v>
      </c>
      <c r="P196" s="84">
        <f t="shared" si="91"/>
        <v>0</v>
      </c>
      <c r="Q196" s="84">
        <v>3535</v>
      </c>
      <c r="R196" s="84">
        <f t="shared" si="91"/>
        <v>0</v>
      </c>
      <c r="S196" s="84">
        <f t="shared" si="91"/>
        <v>0</v>
      </c>
      <c r="T196" s="84">
        <f>+SUM(T186:T195)</f>
        <v>27800.077855999996</v>
      </c>
      <c r="U196" s="84">
        <f t="shared" si="91"/>
        <v>25000.077855999996</v>
      </c>
    </row>
    <row r="197" spans="1:22" x14ac:dyDescent="0.25">
      <c r="A197" s="43"/>
      <c r="B197" s="49"/>
      <c r="C197" s="32"/>
      <c r="D197" s="45"/>
      <c r="E197" s="83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</row>
    <row r="198" spans="1:22" x14ac:dyDescent="0.25">
      <c r="A198" s="43"/>
      <c r="B198" s="49"/>
      <c r="C198" s="35"/>
      <c r="D198" s="50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9"/>
      <c r="R198" s="88"/>
      <c r="S198" s="88"/>
      <c r="T198" s="88"/>
      <c r="U198" s="88"/>
    </row>
    <row r="199" spans="1:22" x14ac:dyDescent="0.25">
      <c r="A199" s="123" t="s">
        <v>361</v>
      </c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5"/>
    </row>
    <row r="200" spans="1:22" ht="22.5" x14ac:dyDescent="0.25">
      <c r="A200" s="33" t="s">
        <v>55</v>
      </c>
      <c r="B200" s="33" t="s">
        <v>13</v>
      </c>
      <c r="C200" s="33" t="s">
        <v>66</v>
      </c>
      <c r="D200" s="33" t="s">
        <v>21</v>
      </c>
      <c r="E200" s="75" t="s">
        <v>15</v>
      </c>
      <c r="F200" s="75" t="s">
        <v>14</v>
      </c>
      <c r="G200" s="75" t="s">
        <v>52</v>
      </c>
      <c r="H200" s="75" t="s">
        <v>58</v>
      </c>
      <c r="I200" s="76" t="s">
        <v>156</v>
      </c>
      <c r="J200" s="76" t="s">
        <v>157</v>
      </c>
      <c r="K200" s="76" t="s">
        <v>158</v>
      </c>
      <c r="L200" s="76" t="s">
        <v>159</v>
      </c>
      <c r="M200" s="75" t="s">
        <v>160</v>
      </c>
      <c r="N200" s="75" t="s">
        <v>53</v>
      </c>
      <c r="O200" s="75" t="s">
        <v>54</v>
      </c>
      <c r="P200" s="75" t="s">
        <v>16</v>
      </c>
      <c r="Q200" s="75" t="s">
        <v>237</v>
      </c>
      <c r="R200" s="75" t="s">
        <v>57</v>
      </c>
      <c r="S200" s="75" t="s">
        <v>64</v>
      </c>
      <c r="T200" s="75" t="s">
        <v>62</v>
      </c>
      <c r="U200" s="75" t="s">
        <v>63</v>
      </c>
    </row>
    <row r="201" spans="1:22" s="54" customFormat="1" x14ac:dyDescent="0.25">
      <c r="A201" s="37">
        <v>117</v>
      </c>
      <c r="B201" s="38" t="s">
        <v>258</v>
      </c>
      <c r="C201" s="31" t="s">
        <v>162</v>
      </c>
      <c r="D201" s="46">
        <v>15</v>
      </c>
      <c r="E201" s="80">
        <v>661.33</v>
      </c>
      <c r="F201" s="80">
        <f>D201*E201</f>
        <v>9919.9500000000007</v>
      </c>
      <c r="G201" s="80"/>
      <c r="H201" s="81"/>
      <c r="I201" s="80">
        <f>VLOOKUP($F$201,Tabisr,1)</f>
        <v>5925.91</v>
      </c>
      <c r="J201" s="81">
        <f>+F201-I201</f>
        <v>3994.0400000000009</v>
      </c>
      <c r="K201" s="81">
        <f>VLOOKUP($F$201,Tabisr,4)</f>
        <v>0.21360000000000001</v>
      </c>
      <c r="L201" s="80">
        <f>(F201-5081.01)*21.36%</f>
        <v>1033.5975840000001</v>
      </c>
      <c r="M201" s="80">
        <v>538.20000000000005</v>
      </c>
      <c r="N201" s="80">
        <f>L201+M201</f>
        <v>1571.7975840000001</v>
      </c>
      <c r="O201" s="80">
        <f>VLOOKUP($F$201,Tabsub,3)</f>
        <v>0</v>
      </c>
      <c r="P201" s="80"/>
      <c r="Q201" s="85"/>
      <c r="R201" s="80"/>
      <c r="S201" s="80"/>
      <c r="T201" s="81">
        <v>8348.1524160000008</v>
      </c>
      <c r="U201" s="81">
        <v>8348.1524160000008</v>
      </c>
      <c r="V201" s="21"/>
    </row>
    <row r="202" spans="1:22" x14ac:dyDescent="0.25">
      <c r="A202" s="37">
        <v>118</v>
      </c>
      <c r="B202" s="38" t="s">
        <v>346</v>
      </c>
      <c r="C202" s="38" t="s">
        <v>74</v>
      </c>
      <c r="D202" s="46">
        <v>15</v>
      </c>
      <c r="E202" s="80">
        <v>263.56</v>
      </c>
      <c r="F202" s="80">
        <f>D202*E202</f>
        <v>3953.4</v>
      </c>
      <c r="G202" s="80">
        <v>400</v>
      </c>
      <c r="H202" s="81"/>
      <c r="I202" s="80">
        <f>VLOOKUP($F$296,Tabisr,1)</f>
        <v>2422.81</v>
      </c>
      <c r="J202" s="81">
        <f t="shared" ref="J202" si="92">+F202-I202</f>
        <v>1530.5900000000001</v>
      </c>
      <c r="K202" s="81">
        <f>VLOOKUP($F$296,Tabisr,4)</f>
        <v>0.10879999999999999</v>
      </c>
      <c r="L202" s="80">
        <f t="shared" ref="L202" si="93">(F202-2077.51)*10.88%</f>
        <v>204.09683200000001</v>
      </c>
      <c r="M202" s="80">
        <v>122.95</v>
      </c>
      <c r="N202" s="80">
        <f>N188</f>
        <v>341.63</v>
      </c>
      <c r="O202" s="80"/>
      <c r="P202" s="80"/>
      <c r="Q202" s="85"/>
      <c r="R202" s="80"/>
      <c r="S202" s="80"/>
      <c r="T202" s="81">
        <v>4011.7699999999995</v>
      </c>
      <c r="U202" s="81">
        <v>3611.7699999999995</v>
      </c>
    </row>
    <row r="203" spans="1:22" x14ac:dyDescent="0.25">
      <c r="A203" s="37">
        <v>119</v>
      </c>
      <c r="B203" s="38" t="s">
        <v>24</v>
      </c>
      <c r="C203" s="31" t="s">
        <v>68</v>
      </c>
      <c r="D203" s="46">
        <v>15</v>
      </c>
      <c r="E203" s="80">
        <v>312.26</v>
      </c>
      <c r="F203" s="80">
        <f>D203*E203</f>
        <v>4683.8999999999996</v>
      </c>
      <c r="G203" s="77">
        <v>400</v>
      </c>
      <c r="H203" s="77"/>
      <c r="I203" s="80">
        <f>VLOOKUP($F$49,Tabisr,1)</f>
        <v>2422.81</v>
      </c>
      <c r="J203" s="81">
        <f t="shared" ref="J203:J206" si="94">+F203-I203</f>
        <v>2261.0899999999997</v>
      </c>
      <c r="K203" s="81">
        <f>VLOOKUP($F$49,Tabisr,4)</f>
        <v>0.10879999999999999</v>
      </c>
      <c r="L203" s="80">
        <f>(F203-3651.01)*16%</f>
        <v>165.2623999999999</v>
      </c>
      <c r="M203" s="80">
        <v>293.25</v>
      </c>
      <c r="N203" s="80">
        <f t="shared" ref="N203" si="95">L203+M203</f>
        <v>458.5123999999999</v>
      </c>
      <c r="O203" s="80"/>
      <c r="P203" s="77"/>
      <c r="Q203" s="82"/>
      <c r="R203" s="77"/>
      <c r="S203" s="77"/>
      <c r="T203" s="81">
        <v>3075.3876</v>
      </c>
      <c r="U203" s="81">
        <v>2675.3876</v>
      </c>
    </row>
    <row r="204" spans="1:22" x14ac:dyDescent="0.25">
      <c r="A204" s="37">
        <v>120</v>
      </c>
      <c r="B204" s="38" t="s">
        <v>421</v>
      </c>
      <c r="C204" s="51" t="s">
        <v>463</v>
      </c>
      <c r="D204" s="46"/>
      <c r="E204" s="80"/>
      <c r="F204" s="80"/>
      <c r="G204" s="80"/>
      <c r="H204" s="81"/>
      <c r="I204" s="80"/>
      <c r="J204" s="81"/>
      <c r="K204" s="81"/>
      <c r="L204" s="80"/>
      <c r="M204" s="80"/>
      <c r="N204" s="80"/>
      <c r="O204" s="80"/>
      <c r="P204" s="80"/>
      <c r="Q204" s="85"/>
      <c r="R204" s="80"/>
      <c r="S204" s="80"/>
      <c r="T204" s="81"/>
      <c r="U204" s="81"/>
    </row>
    <row r="205" spans="1:22" x14ac:dyDescent="0.25">
      <c r="A205" s="37">
        <v>121</v>
      </c>
      <c r="B205" s="38" t="s">
        <v>319</v>
      </c>
      <c r="C205" s="31" t="s">
        <v>90</v>
      </c>
      <c r="D205" s="46">
        <v>15</v>
      </c>
      <c r="E205" s="80">
        <v>358.47</v>
      </c>
      <c r="F205" s="80">
        <f t="shared" ref="F205" si="96">D205*E205</f>
        <v>5377.05</v>
      </c>
      <c r="G205" s="80">
        <v>400</v>
      </c>
      <c r="H205" s="81"/>
      <c r="I205" s="80">
        <f>VLOOKUP($F$205,Tabisr,1)</f>
        <v>4949.5600000000004</v>
      </c>
      <c r="J205" s="81">
        <f t="shared" si="94"/>
        <v>427.48999999999978</v>
      </c>
      <c r="K205" s="81">
        <f>VLOOKUP($F$205,Tabisr,4)</f>
        <v>0.1792</v>
      </c>
      <c r="L205" s="80">
        <f>(F205-5081.011)*21.36%</f>
        <v>63.233930399999942</v>
      </c>
      <c r="M205" s="80">
        <v>538.20000000000005</v>
      </c>
      <c r="N205" s="80">
        <f t="shared" ref="N205" si="97">L205+M205</f>
        <v>601.43393040000001</v>
      </c>
      <c r="O205" s="80">
        <f>VLOOKUP($F$205,Tabsub,3)</f>
        <v>0</v>
      </c>
      <c r="P205" s="80"/>
      <c r="Q205" s="85"/>
      <c r="R205" s="80"/>
      <c r="S205" s="80"/>
      <c r="T205" s="81">
        <v>5175.6160696000006</v>
      </c>
      <c r="U205" s="81">
        <v>4775.6160696000006</v>
      </c>
    </row>
    <row r="206" spans="1:22" x14ac:dyDescent="0.25">
      <c r="A206" s="37">
        <v>122</v>
      </c>
      <c r="B206" s="38" t="s">
        <v>291</v>
      </c>
      <c r="C206" s="31" t="s">
        <v>90</v>
      </c>
      <c r="D206" s="46">
        <v>15</v>
      </c>
      <c r="E206" s="80">
        <v>358.47</v>
      </c>
      <c r="F206" s="80">
        <f>D206*E206</f>
        <v>5377.05</v>
      </c>
      <c r="G206" s="80">
        <v>400</v>
      </c>
      <c r="H206" s="81"/>
      <c r="I206" s="80">
        <f>VLOOKUP($F$205,Tabisr,1)</f>
        <v>4949.5600000000004</v>
      </c>
      <c r="J206" s="81">
        <f t="shared" si="94"/>
        <v>427.48999999999978</v>
      </c>
      <c r="K206" s="81">
        <f>VLOOKUP($F$205,Tabisr,4)</f>
        <v>0.1792</v>
      </c>
      <c r="L206" s="80">
        <f>(F206-5081.011)*21.36%</f>
        <v>63.233930399999942</v>
      </c>
      <c r="M206" s="80">
        <v>538.20000000000005</v>
      </c>
      <c r="N206" s="80">
        <f>L206+M206</f>
        <v>601.43393040000001</v>
      </c>
      <c r="O206" s="80">
        <f>VLOOKUP($F$205,Tabsub,3)</f>
        <v>0</v>
      </c>
      <c r="P206" s="80"/>
      <c r="Q206" s="85"/>
      <c r="R206" s="80"/>
      <c r="S206" s="80"/>
      <c r="T206" s="81">
        <v>5175.6160696000006</v>
      </c>
      <c r="U206" s="81">
        <v>4775.6160696000006</v>
      </c>
    </row>
    <row r="207" spans="1:22" x14ac:dyDescent="0.25">
      <c r="A207" s="37">
        <v>123</v>
      </c>
      <c r="B207" s="38" t="s">
        <v>239</v>
      </c>
      <c r="C207" s="51" t="s">
        <v>91</v>
      </c>
      <c r="D207" s="46"/>
      <c r="E207" s="80"/>
      <c r="F207" s="80"/>
      <c r="G207" s="80"/>
      <c r="H207" s="81"/>
      <c r="I207" s="80"/>
      <c r="J207" s="81"/>
      <c r="K207" s="81"/>
      <c r="L207" s="80"/>
      <c r="M207" s="80"/>
      <c r="N207" s="80"/>
      <c r="O207" s="80"/>
      <c r="P207" s="80"/>
      <c r="Q207" s="85"/>
      <c r="R207" s="80"/>
      <c r="S207" s="80"/>
      <c r="T207" s="81"/>
      <c r="U207" s="81"/>
    </row>
    <row r="208" spans="1:22" x14ac:dyDescent="0.25">
      <c r="A208" s="37">
        <v>124</v>
      </c>
      <c r="B208" s="38" t="s">
        <v>25</v>
      </c>
      <c r="C208" s="38" t="s">
        <v>183</v>
      </c>
      <c r="D208" s="46">
        <v>15</v>
      </c>
      <c r="E208" s="80">
        <v>414.83</v>
      </c>
      <c r="F208" s="80">
        <f>D208*E208</f>
        <v>6222.45</v>
      </c>
      <c r="G208" s="80">
        <v>400</v>
      </c>
      <c r="H208" s="81"/>
      <c r="I208" s="80">
        <f>VLOOKUP($F$96,Tabisr,1)</f>
        <v>5925.91</v>
      </c>
      <c r="J208" s="81">
        <f>+F208-I208</f>
        <v>296.53999999999996</v>
      </c>
      <c r="K208" s="81">
        <f>VLOOKUP($F$96,Tabisr,4)</f>
        <v>0.21360000000000001</v>
      </c>
      <c r="L208" s="80">
        <f>(F208-4244.01)*17.92%</f>
        <v>354.53644800000001</v>
      </c>
      <c r="M208" s="80">
        <v>388.05</v>
      </c>
      <c r="N208" s="80">
        <v>690.94</v>
      </c>
      <c r="O208" s="80"/>
      <c r="P208" s="81"/>
      <c r="Q208" s="87"/>
      <c r="R208" s="81"/>
      <c r="S208" s="78"/>
      <c r="T208" s="81">
        <v>5931.51</v>
      </c>
      <c r="U208" s="81">
        <v>5531.51</v>
      </c>
    </row>
    <row r="209" spans="1:21" x14ac:dyDescent="0.25">
      <c r="A209" s="37">
        <v>125</v>
      </c>
      <c r="B209" s="38" t="s">
        <v>239</v>
      </c>
      <c r="C209" s="51" t="s">
        <v>215</v>
      </c>
      <c r="D209" s="46"/>
      <c r="E209" s="80"/>
      <c r="F209" s="80"/>
      <c r="G209" s="80"/>
      <c r="H209" s="81"/>
      <c r="I209" s="80"/>
      <c r="J209" s="81"/>
      <c r="K209" s="81"/>
      <c r="L209" s="80"/>
      <c r="M209" s="80"/>
      <c r="N209" s="80"/>
      <c r="O209" s="80"/>
      <c r="P209" s="80"/>
      <c r="Q209" s="85"/>
      <c r="R209" s="80"/>
      <c r="S209" s="80"/>
      <c r="T209" s="81"/>
      <c r="U209" s="81"/>
    </row>
    <row r="210" spans="1:21" x14ac:dyDescent="0.25">
      <c r="A210" s="37">
        <v>126</v>
      </c>
      <c r="B210" s="38" t="s">
        <v>421</v>
      </c>
      <c r="C210" s="51" t="s">
        <v>182</v>
      </c>
      <c r="D210" s="46"/>
      <c r="E210" s="80"/>
      <c r="F210" s="80"/>
      <c r="G210" s="80"/>
      <c r="H210" s="81"/>
      <c r="I210" s="80"/>
      <c r="J210" s="81"/>
      <c r="K210" s="81"/>
      <c r="L210" s="80"/>
      <c r="M210" s="80"/>
      <c r="N210" s="80"/>
      <c r="O210" s="80"/>
      <c r="P210" s="80"/>
      <c r="Q210" s="85"/>
      <c r="R210" s="80"/>
      <c r="S210" s="80"/>
      <c r="T210" s="81"/>
      <c r="U210" s="81"/>
    </row>
    <row r="211" spans="1:21" x14ac:dyDescent="0.25">
      <c r="A211" s="37">
        <v>127</v>
      </c>
      <c r="B211" s="38" t="s">
        <v>239</v>
      </c>
      <c r="C211" s="51" t="s">
        <v>88</v>
      </c>
      <c r="D211" s="46"/>
      <c r="E211" s="80"/>
      <c r="F211" s="80"/>
      <c r="G211" s="80"/>
      <c r="H211" s="81"/>
      <c r="I211" s="80"/>
      <c r="J211" s="81"/>
      <c r="K211" s="81"/>
      <c r="L211" s="80"/>
      <c r="M211" s="80"/>
      <c r="N211" s="80"/>
      <c r="O211" s="80"/>
      <c r="P211" s="80"/>
      <c r="Q211" s="85"/>
      <c r="R211" s="80"/>
      <c r="S211" s="80"/>
      <c r="T211" s="81"/>
      <c r="U211" s="81"/>
    </row>
    <row r="212" spans="1:21" x14ac:dyDescent="0.25">
      <c r="A212" s="43"/>
      <c r="B212" s="49"/>
      <c r="C212" s="35"/>
      <c r="D212" s="50"/>
      <c r="E212" s="88"/>
      <c r="F212" s="89">
        <f t="shared" ref="F212:S212" si="98">+SUM(F202:F211)</f>
        <v>25613.85</v>
      </c>
      <c r="G212" s="89">
        <f t="shared" si="98"/>
        <v>2000</v>
      </c>
      <c r="H212" s="89">
        <f t="shared" si="98"/>
        <v>0</v>
      </c>
      <c r="I212" s="89">
        <f t="shared" si="98"/>
        <v>20670.650000000001</v>
      </c>
      <c r="J212" s="89">
        <f t="shared" si="98"/>
        <v>4943.2</v>
      </c>
      <c r="K212" s="89">
        <f t="shared" si="98"/>
        <v>0.78959999999999997</v>
      </c>
      <c r="L212" s="89">
        <f t="shared" si="98"/>
        <v>850.36354079999978</v>
      </c>
      <c r="M212" s="89">
        <f t="shared" si="98"/>
        <v>1880.65</v>
      </c>
      <c r="N212" s="89">
        <f t="shared" si="98"/>
        <v>2693.9502608000003</v>
      </c>
      <c r="O212" s="89">
        <f t="shared" si="98"/>
        <v>0</v>
      </c>
      <c r="P212" s="89">
        <v>1550</v>
      </c>
      <c r="Q212" s="89">
        <f t="shared" si="98"/>
        <v>0</v>
      </c>
      <c r="R212" s="89">
        <f t="shared" si="98"/>
        <v>0</v>
      </c>
      <c r="S212" s="89">
        <f t="shared" si="98"/>
        <v>0</v>
      </c>
      <c r="T212" s="89">
        <f>+SUM(T201:T211)</f>
        <v>31718.052155200006</v>
      </c>
      <c r="U212" s="89">
        <f>+SUM(U201:U211)</f>
        <v>29718.052155200006</v>
      </c>
    </row>
    <row r="213" spans="1:21" ht="13.9" customHeight="1" x14ac:dyDescent="0.25">
      <c r="A213" s="43"/>
      <c r="B213" s="49"/>
      <c r="C213" s="35"/>
      <c r="D213" s="50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</row>
    <row r="214" spans="1:21" x14ac:dyDescent="0.25">
      <c r="A214" s="123" t="s">
        <v>362</v>
      </c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5"/>
    </row>
    <row r="215" spans="1:21" ht="22.5" x14ac:dyDescent="0.25">
      <c r="A215" s="33" t="s">
        <v>55</v>
      </c>
      <c r="B215" s="33" t="s">
        <v>13</v>
      </c>
      <c r="C215" s="33" t="s">
        <v>66</v>
      </c>
      <c r="D215" s="33" t="s">
        <v>21</v>
      </c>
      <c r="E215" s="75" t="s">
        <v>15</v>
      </c>
      <c r="F215" s="75" t="s">
        <v>14</v>
      </c>
      <c r="G215" s="75" t="s">
        <v>52</v>
      </c>
      <c r="H215" s="75" t="s">
        <v>58</v>
      </c>
      <c r="I215" s="76" t="s">
        <v>156</v>
      </c>
      <c r="J215" s="76" t="s">
        <v>157</v>
      </c>
      <c r="K215" s="76" t="s">
        <v>158</v>
      </c>
      <c r="L215" s="76" t="s">
        <v>159</v>
      </c>
      <c r="M215" s="75" t="s">
        <v>160</v>
      </c>
      <c r="N215" s="75" t="s">
        <v>53</v>
      </c>
      <c r="O215" s="75" t="s">
        <v>54</v>
      </c>
      <c r="P215" s="75" t="s">
        <v>16</v>
      </c>
      <c r="Q215" s="75" t="s">
        <v>237</v>
      </c>
      <c r="R215" s="75" t="s">
        <v>57</v>
      </c>
      <c r="S215" s="75" t="s">
        <v>64</v>
      </c>
      <c r="T215" s="75" t="s">
        <v>62</v>
      </c>
      <c r="U215" s="75" t="s">
        <v>63</v>
      </c>
    </row>
    <row r="216" spans="1:21" ht="22.5" x14ac:dyDescent="0.25">
      <c r="A216" s="37">
        <v>128</v>
      </c>
      <c r="B216" s="38" t="s">
        <v>102</v>
      </c>
      <c r="C216" s="38" t="s">
        <v>363</v>
      </c>
      <c r="D216" s="46">
        <v>15</v>
      </c>
      <c r="E216" s="80">
        <v>661.33</v>
      </c>
      <c r="F216" s="80">
        <f>D216*E216</f>
        <v>9919.9500000000007</v>
      </c>
      <c r="G216" s="80"/>
      <c r="H216" s="81"/>
      <c r="I216" s="80">
        <f>VLOOKUP($F$201,Tabisr,1)</f>
        <v>5925.91</v>
      </c>
      <c r="J216" s="81">
        <f t="shared" ref="J216" si="99">+F216-I216</f>
        <v>3994.0400000000009</v>
      </c>
      <c r="K216" s="81">
        <f>VLOOKUP($F$201,Tabisr,4)</f>
        <v>0.21360000000000001</v>
      </c>
      <c r="L216" s="80">
        <f>(F216-5081.01)*21.36%</f>
        <v>1033.5975840000001</v>
      </c>
      <c r="M216" s="80">
        <v>538.20000000000005</v>
      </c>
      <c r="N216" s="80">
        <f>N201</f>
        <v>1571.7975840000001</v>
      </c>
      <c r="O216" s="80">
        <f>VLOOKUP($F$201,Tabsub,3)</f>
        <v>0</v>
      </c>
      <c r="P216" s="80"/>
      <c r="Q216" s="85"/>
      <c r="R216" s="80"/>
      <c r="S216" s="80"/>
      <c r="T216" s="81">
        <v>8348.1524160000008</v>
      </c>
      <c r="U216" s="81">
        <v>8348.1524160000008</v>
      </c>
    </row>
    <row r="217" spans="1:21" x14ac:dyDescent="0.25">
      <c r="A217" s="37">
        <v>129</v>
      </c>
      <c r="B217" s="38" t="s">
        <v>99</v>
      </c>
      <c r="C217" s="51" t="s">
        <v>254</v>
      </c>
      <c r="D217" s="46">
        <v>15</v>
      </c>
      <c r="E217" s="80">
        <v>414.83</v>
      </c>
      <c r="F217" s="80">
        <f>D217*E217</f>
        <v>6222.45</v>
      </c>
      <c r="G217" s="80">
        <v>400</v>
      </c>
      <c r="H217" s="81"/>
      <c r="I217" s="80">
        <f>VLOOKUP($F$96,Tabisr,1)</f>
        <v>5925.91</v>
      </c>
      <c r="J217" s="81">
        <f>+F217-I217</f>
        <v>296.53999999999996</v>
      </c>
      <c r="K217" s="81">
        <f>VLOOKUP($F$96,Tabisr,4)</f>
        <v>0.21360000000000001</v>
      </c>
      <c r="L217" s="80">
        <f>(F217-4244.01)*17.92%</f>
        <v>354.53644800000001</v>
      </c>
      <c r="M217" s="80">
        <v>388.05</v>
      </c>
      <c r="N217" s="80">
        <v>690.94</v>
      </c>
      <c r="O217" s="80"/>
      <c r="P217" s="80"/>
      <c r="Q217" s="85"/>
      <c r="R217" s="80"/>
      <c r="S217" s="80"/>
      <c r="T217" s="81">
        <v>5931.51</v>
      </c>
      <c r="U217" s="81">
        <v>5531.51</v>
      </c>
    </row>
    <row r="218" spans="1:21" x14ac:dyDescent="0.25">
      <c r="A218" s="37">
        <v>130</v>
      </c>
      <c r="B218" s="38" t="s">
        <v>176</v>
      </c>
      <c r="C218" s="38" t="s">
        <v>68</v>
      </c>
      <c r="D218" s="37">
        <v>15</v>
      </c>
      <c r="E218" s="80">
        <v>263.56</v>
      </c>
      <c r="F218" s="80">
        <f>D218*E218</f>
        <v>3953.4</v>
      </c>
      <c r="G218" s="80">
        <v>400</v>
      </c>
      <c r="H218" s="81"/>
      <c r="I218" s="80">
        <f>VLOOKUP($F$27,Tabisr,1)</f>
        <v>2422.81</v>
      </c>
      <c r="J218" s="81">
        <f>+F218-I218</f>
        <v>1530.5900000000001</v>
      </c>
      <c r="K218" s="81">
        <f>VLOOKUP($F$27,Tabisr,4)</f>
        <v>0.10879999999999999</v>
      </c>
      <c r="L218" s="80">
        <f>(F218-3651.01)*16%</f>
        <v>48.382399999999983</v>
      </c>
      <c r="M218" s="80">
        <v>293.25</v>
      </c>
      <c r="N218" s="80">
        <f>M218+L218</f>
        <v>341.63239999999996</v>
      </c>
      <c r="O218" s="92"/>
      <c r="P218" s="92"/>
      <c r="Q218" s="93"/>
      <c r="R218" s="92"/>
      <c r="S218" s="92"/>
      <c r="T218" s="81">
        <v>4011.7675999999997</v>
      </c>
      <c r="U218" s="94">
        <v>3611.7675999999997</v>
      </c>
    </row>
    <row r="219" spans="1:21" x14ac:dyDescent="0.25">
      <c r="A219" s="37">
        <v>131</v>
      </c>
      <c r="B219" s="38" t="s">
        <v>239</v>
      </c>
      <c r="C219" s="51" t="s">
        <v>92</v>
      </c>
      <c r="D219" s="46"/>
      <c r="E219" s="80"/>
      <c r="F219" s="80"/>
      <c r="G219" s="80"/>
      <c r="H219" s="81"/>
      <c r="I219" s="80"/>
      <c r="J219" s="81"/>
      <c r="K219" s="81"/>
      <c r="L219" s="80"/>
      <c r="M219" s="80"/>
      <c r="N219" s="80"/>
      <c r="O219" s="80"/>
      <c r="P219" s="80"/>
      <c r="Q219" s="85"/>
      <c r="R219" s="80"/>
      <c r="S219" s="80"/>
      <c r="T219" s="81"/>
      <c r="U219" s="81"/>
    </row>
    <row r="220" spans="1:21" x14ac:dyDescent="0.25">
      <c r="A220" s="37">
        <v>132</v>
      </c>
      <c r="B220" s="38" t="s">
        <v>103</v>
      </c>
      <c r="C220" s="31" t="s">
        <v>90</v>
      </c>
      <c r="D220" s="37">
        <v>15</v>
      </c>
      <c r="E220" s="80">
        <v>358.47</v>
      </c>
      <c r="F220" s="80">
        <f>D220*E220</f>
        <v>5377.05</v>
      </c>
      <c r="G220" s="80">
        <v>400</v>
      </c>
      <c r="H220" s="81"/>
      <c r="I220" s="80">
        <f>VLOOKUP($F$205,Tabisr,1)</f>
        <v>4949.5600000000004</v>
      </c>
      <c r="J220" s="81">
        <f>+F220-I220</f>
        <v>427.48999999999978</v>
      </c>
      <c r="K220" s="81">
        <f>VLOOKUP($F$205,Tabisr,4)</f>
        <v>0.1792</v>
      </c>
      <c r="L220" s="80">
        <f>(F220-5081.011)*21.36%</f>
        <v>63.233930399999942</v>
      </c>
      <c r="M220" s="80">
        <v>538.20000000000005</v>
      </c>
      <c r="N220" s="80">
        <f>L220+M220</f>
        <v>601.43393040000001</v>
      </c>
      <c r="O220" s="80">
        <f>VLOOKUP($F$205,Tabsub,3)</f>
        <v>0</v>
      </c>
      <c r="P220" s="80"/>
      <c r="Q220" s="85"/>
      <c r="R220" s="80"/>
      <c r="S220" s="80"/>
      <c r="T220" s="81">
        <v>5175.6160696000006</v>
      </c>
      <c r="U220" s="81">
        <v>4775.6160696000006</v>
      </c>
    </row>
    <row r="221" spans="1:21" s="54" customFormat="1" ht="11.25" x14ac:dyDescent="0.25">
      <c r="A221" s="37">
        <v>133</v>
      </c>
      <c r="B221" s="38" t="s">
        <v>468</v>
      </c>
      <c r="C221" s="38" t="s">
        <v>91</v>
      </c>
      <c r="D221" s="37">
        <v>15</v>
      </c>
      <c r="E221" s="80">
        <v>263.56</v>
      </c>
      <c r="F221" s="80">
        <f>D221*E221</f>
        <v>3953.4</v>
      </c>
      <c r="G221" s="80">
        <v>400</v>
      </c>
      <c r="H221" s="80"/>
      <c r="I221" s="80">
        <f>VLOOKUP($F$329,Tabisr,1)</f>
        <v>11951.86</v>
      </c>
      <c r="J221" s="81">
        <f>+F221-I221</f>
        <v>-7998.4600000000009</v>
      </c>
      <c r="K221" s="81">
        <f>VLOOKUP($F$329,Tabisr,4)</f>
        <v>0.23519999999999999</v>
      </c>
      <c r="L221" s="80">
        <f>(F221-3651.01)*16%</f>
        <v>48.382399999999983</v>
      </c>
      <c r="M221" s="80">
        <v>293.25</v>
      </c>
      <c r="N221" s="80">
        <f>L221+M221</f>
        <v>341.63239999999996</v>
      </c>
      <c r="O221" s="80"/>
      <c r="P221" s="77"/>
      <c r="Q221" s="77"/>
      <c r="R221" s="80"/>
      <c r="S221" s="80"/>
      <c r="T221" s="81">
        <v>4011.7675999999997</v>
      </c>
      <c r="U221" s="81">
        <v>3611.7675999999997</v>
      </c>
    </row>
    <row r="222" spans="1:21" x14ac:dyDescent="0.25">
      <c r="A222" s="43"/>
      <c r="B222" s="49"/>
      <c r="C222" s="35"/>
      <c r="D222" s="50"/>
      <c r="E222" s="89"/>
      <c r="F222" s="89">
        <f t="shared" ref="F222:U222" si="100">SUM(F216:F221)</f>
        <v>29426.250000000004</v>
      </c>
      <c r="G222" s="89">
        <f>SUM(G216:G221)</f>
        <v>1600</v>
      </c>
      <c r="H222" s="89">
        <f t="shared" si="100"/>
        <v>0</v>
      </c>
      <c r="I222" s="89">
        <f t="shared" si="100"/>
        <v>31176.05</v>
      </c>
      <c r="J222" s="89">
        <f t="shared" si="100"/>
        <v>-1749.8000000000002</v>
      </c>
      <c r="K222" s="89">
        <f t="shared" si="100"/>
        <v>0.95040000000000002</v>
      </c>
      <c r="L222" s="89">
        <f t="shared" si="100"/>
        <v>1548.1327624</v>
      </c>
      <c r="M222" s="89">
        <f t="shared" si="100"/>
        <v>2050.9499999999998</v>
      </c>
      <c r="N222" s="89">
        <f t="shared" si="100"/>
        <v>3547.4363144000004</v>
      </c>
      <c r="O222" s="89">
        <f t="shared" si="100"/>
        <v>0</v>
      </c>
      <c r="P222" s="89">
        <f t="shared" si="100"/>
        <v>0</v>
      </c>
      <c r="Q222" s="89">
        <f>SUM(Q216:Q221)</f>
        <v>0</v>
      </c>
      <c r="R222" s="89">
        <f t="shared" si="100"/>
        <v>0</v>
      </c>
      <c r="S222" s="89">
        <f t="shared" si="100"/>
        <v>0</v>
      </c>
      <c r="T222" s="89">
        <f t="shared" si="100"/>
        <v>27478.813685600002</v>
      </c>
      <c r="U222" s="89">
        <f t="shared" si="100"/>
        <v>25878.813685600002</v>
      </c>
    </row>
    <row r="223" spans="1:21" x14ac:dyDescent="0.25">
      <c r="A223" s="43"/>
      <c r="B223" s="49"/>
      <c r="C223" s="35"/>
      <c r="D223" s="50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</row>
    <row r="224" spans="1:21" x14ac:dyDescent="0.25">
      <c r="A224" s="43"/>
      <c r="B224" s="49"/>
      <c r="C224" s="35"/>
      <c r="D224" s="50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</row>
    <row r="225" spans="1:21" x14ac:dyDescent="0.25">
      <c r="A225" s="126" t="s">
        <v>438</v>
      </c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8"/>
    </row>
    <row r="226" spans="1:21" ht="22.5" x14ac:dyDescent="0.25">
      <c r="A226" s="33" t="s">
        <v>55</v>
      </c>
      <c r="B226" s="33" t="s">
        <v>13</v>
      </c>
      <c r="C226" s="33" t="s">
        <v>66</v>
      </c>
      <c r="D226" s="33" t="s">
        <v>21</v>
      </c>
      <c r="E226" s="75" t="s">
        <v>15</v>
      </c>
      <c r="F226" s="75" t="s">
        <v>14</v>
      </c>
      <c r="G226" s="75" t="s">
        <v>52</v>
      </c>
      <c r="H226" s="75" t="s">
        <v>58</v>
      </c>
      <c r="I226" s="76" t="s">
        <v>156</v>
      </c>
      <c r="J226" s="76" t="s">
        <v>157</v>
      </c>
      <c r="K226" s="76" t="s">
        <v>158</v>
      </c>
      <c r="L226" s="76" t="s">
        <v>159</v>
      </c>
      <c r="M226" s="75" t="s">
        <v>160</v>
      </c>
      <c r="N226" s="75" t="s">
        <v>53</v>
      </c>
      <c r="O226" s="75" t="s">
        <v>54</v>
      </c>
      <c r="P226" s="75" t="s">
        <v>16</v>
      </c>
      <c r="Q226" s="75" t="s">
        <v>237</v>
      </c>
      <c r="R226" s="75" t="s">
        <v>57</v>
      </c>
      <c r="S226" s="75" t="s">
        <v>64</v>
      </c>
      <c r="T226" s="75" t="s">
        <v>62</v>
      </c>
      <c r="U226" s="75" t="s">
        <v>63</v>
      </c>
    </row>
    <row r="227" spans="1:21" ht="23.45" customHeight="1" x14ac:dyDescent="0.25">
      <c r="A227" s="37">
        <v>134</v>
      </c>
      <c r="B227" s="38" t="s">
        <v>239</v>
      </c>
      <c r="C227" s="51" t="s">
        <v>439</v>
      </c>
      <c r="D227" s="46"/>
      <c r="E227" s="80"/>
      <c r="F227" s="80"/>
      <c r="G227" s="80"/>
      <c r="H227" s="81"/>
      <c r="I227" s="80"/>
      <c r="J227" s="81"/>
      <c r="K227" s="81"/>
      <c r="L227" s="80"/>
      <c r="M227" s="80"/>
      <c r="N227" s="80"/>
      <c r="O227" s="80"/>
      <c r="P227" s="80"/>
      <c r="Q227" s="85"/>
      <c r="R227" s="80"/>
      <c r="S227" s="80"/>
      <c r="T227" s="81"/>
      <c r="U227" s="81"/>
    </row>
    <row r="228" spans="1:21" x14ac:dyDescent="0.25">
      <c r="A228" s="43"/>
      <c r="B228" s="49"/>
      <c r="C228" s="35"/>
      <c r="D228" s="50"/>
      <c r="E228" s="89"/>
      <c r="F228" s="89">
        <f>SUM(F227)</f>
        <v>0</v>
      </c>
      <c r="G228" s="89">
        <f t="shared" ref="G228:U228" si="101">SUM(G227)</f>
        <v>0</v>
      </c>
      <c r="H228" s="89">
        <f t="shared" si="101"/>
        <v>0</v>
      </c>
      <c r="I228" s="89">
        <f t="shared" si="101"/>
        <v>0</v>
      </c>
      <c r="J228" s="89">
        <f t="shared" si="101"/>
        <v>0</v>
      </c>
      <c r="K228" s="89">
        <f t="shared" si="101"/>
        <v>0</v>
      </c>
      <c r="L228" s="89">
        <f t="shared" si="101"/>
        <v>0</v>
      </c>
      <c r="M228" s="89">
        <f t="shared" si="101"/>
        <v>0</v>
      </c>
      <c r="N228" s="89">
        <f t="shared" si="101"/>
        <v>0</v>
      </c>
      <c r="O228" s="89">
        <f t="shared" si="101"/>
        <v>0</v>
      </c>
      <c r="P228" s="89">
        <f t="shared" si="101"/>
        <v>0</v>
      </c>
      <c r="Q228" s="89">
        <f>SUM(Q227)</f>
        <v>0</v>
      </c>
      <c r="R228" s="89">
        <f t="shared" si="101"/>
        <v>0</v>
      </c>
      <c r="S228" s="89">
        <f t="shared" si="101"/>
        <v>0</v>
      </c>
      <c r="T228" s="89">
        <f t="shared" si="101"/>
        <v>0</v>
      </c>
      <c r="U228" s="89">
        <f t="shared" si="101"/>
        <v>0</v>
      </c>
    </row>
    <row r="229" spans="1:21" ht="6.6" customHeight="1" x14ac:dyDescent="0.25">
      <c r="A229" s="43"/>
      <c r="B229" s="49"/>
      <c r="C229" s="35"/>
      <c r="D229" s="50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</row>
    <row r="230" spans="1:21" ht="10.5" customHeight="1" x14ac:dyDescent="0.25">
      <c r="A230" s="43"/>
      <c r="B230" s="49"/>
      <c r="C230" s="35"/>
      <c r="D230" s="50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</row>
    <row r="231" spans="1:21" ht="12" customHeight="1" x14ac:dyDescent="0.25">
      <c r="A231" s="126" t="s">
        <v>307</v>
      </c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8"/>
    </row>
    <row r="232" spans="1:21" ht="22.5" x14ac:dyDescent="0.25">
      <c r="A232" s="33" t="s">
        <v>55</v>
      </c>
      <c r="B232" s="33" t="s">
        <v>13</v>
      </c>
      <c r="C232" s="33" t="s">
        <v>66</v>
      </c>
      <c r="D232" s="33" t="s">
        <v>21</v>
      </c>
      <c r="E232" s="75" t="s">
        <v>15</v>
      </c>
      <c r="F232" s="75" t="s">
        <v>14</v>
      </c>
      <c r="G232" s="75" t="s">
        <v>52</v>
      </c>
      <c r="H232" s="75" t="s">
        <v>58</v>
      </c>
      <c r="I232" s="76" t="s">
        <v>156</v>
      </c>
      <c r="J232" s="76" t="s">
        <v>157</v>
      </c>
      <c r="K232" s="76" t="s">
        <v>158</v>
      </c>
      <c r="L232" s="76" t="s">
        <v>159</v>
      </c>
      <c r="M232" s="75" t="s">
        <v>160</v>
      </c>
      <c r="N232" s="75" t="s">
        <v>53</v>
      </c>
      <c r="O232" s="75" t="s">
        <v>54</v>
      </c>
      <c r="P232" s="75" t="s">
        <v>16</v>
      </c>
      <c r="Q232" s="75" t="s">
        <v>237</v>
      </c>
      <c r="R232" s="75" t="s">
        <v>57</v>
      </c>
      <c r="S232" s="75" t="s">
        <v>64</v>
      </c>
      <c r="T232" s="75" t="s">
        <v>62</v>
      </c>
      <c r="U232" s="75" t="s">
        <v>63</v>
      </c>
    </row>
    <row r="233" spans="1:21" x14ac:dyDescent="0.25">
      <c r="A233" s="37">
        <v>135</v>
      </c>
      <c r="B233" s="38" t="s">
        <v>117</v>
      </c>
      <c r="C233" s="38" t="s">
        <v>418</v>
      </c>
      <c r="D233" s="46">
        <v>15</v>
      </c>
      <c r="E233" s="80">
        <v>661.33</v>
      </c>
      <c r="F233" s="80">
        <f>D233*E233</f>
        <v>9919.9500000000007</v>
      </c>
      <c r="G233" s="80"/>
      <c r="H233" s="80"/>
      <c r="I233" s="80">
        <f>VLOOKUP($F$233,Tabisr,1)</f>
        <v>5925.91</v>
      </c>
      <c r="J233" s="81">
        <f>+F233-I233</f>
        <v>3994.0400000000009</v>
      </c>
      <c r="K233" s="81">
        <f>VLOOKUP($F$233,Tabisr,4)</f>
        <v>0.21360000000000001</v>
      </c>
      <c r="L233" s="80">
        <f>(F233-5081.01)*21.36%</f>
        <v>1033.5975840000001</v>
      </c>
      <c r="M233" s="80">
        <v>538.20000000000005</v>
      </c>
      <c r="N233" s="80">
        <f>L233+M233</f>
        <v>1571.7975840000001</v>
      </c>
      <c r="O233" s="80">
        <f>VLOOKUP($F$233,Tabsub,3)</f>
        <v>0</v>
      </c>
      <c r="P233" s="80"/>
      <c r="Q233" s="85"/>
      <c r="R233" s="80"/>
      <c r="S233" s="80"/>
      <c r="T233" s="81">
        <v>5148.1524160000008</v>
      </c>
      <c r="U233" s="81">
        <v>5148.1524160000008</v>
      </c>
    </row>
    <row r="234" spans="1:21" x14ac:dyDescent="0.25">
      <c r="A234" s="37">
        <v>136</v>
      </c>
      <c r="B234" s="38" t="s">
        <v>239</v>
      </c>
      <c r="C234" s="51" t="s">
        <v>419</v>
      </c>
      <c r="D234" s="46"/>
      <c r="E234" s="80"/>
      <c r="F234" s="80"/>
      <c r="G234" s="80"/>
      <c r="H234" s="81"/>
      <c r="I234" s="80"/>
      <c r="J234" s="81"/>
      <c r="K234" s="81"/>
      <c r="L234" s="80"/>
      <c r="M234" s="80"/>
      <c r="N234" s="80"/>
      <c r="O234" s="80"/>
      <c r="P234" s="80"/>
      <c r="Q234" s="85"/>
      <c r="R234" s="80"/>
      <c r="S234" s="80"/>
      <c r="T234" s="81"/>
      <c r="U234" s="81"/>
    </row>
    <row r="235" spans="1:21" ht="12" customHeight="1" x14ac:dyDescent="0.25">
      <c r="A235" s="37">
        <v>137</v>
      </c>
      <c r="B235" s="38" t="s">
        <v>239</v>
      </c>
      <c r="C235" s="51" t="s">
        <v>318</v>
      </c>
      <c r="D235" s="46"/>
      <c r="E235" s="80"/>
      <c r="F235" s="80"/>
      <c r="G235" s="80"/>
      <c r="H235" s="81"/>
      <c r="I235" s="80"/>
      <c r="J235" s="81"/>
      <c r="K235" s="81"/>
      <c r="L235" s="80"/>
      <c r="M235" s="80"/>
      <c r="N235" s="80"/>
      <c r="O235" s="80"/>
      <c r="P235" s="80"/>
      <c r="Q235" s="85"/>
      <c r="R235" s="80"/>
      <c r="S235" s="80"/>
      <c r="T235" s="81"/>
      <c r="U235" s="81"/>
    </row>
    <row r="236" spans="1:21" ht="12" customHeight="1" x14ac:dyDescent="0.25">
      <c r="A236" s="37">
        <v>138</v>
      </c>
      <c r="B236" s="38" t="s">
        <v>342</v>
      </c>
      <c r="C236" s="38" t="s">
        <v>270</v>
      </c>
      <c r="D236" s="46">
        <v>15</v>
      </c>
      <c r="E236" s="80">
        <v>312.26</v>
      </c>
      <c r="F236" s="80">
        <f>D236*E236</f>
        <v>4683.8999999999996</v>
      </c>
      <c r="G236" s="80">
        <v>400</v>
      </c>
      <c r="H236" s="81"/>
      <c r="I236" s="80" t="e">
        <f>VLOOKUP($F$219,Tabisr,1)</f>
        <v>#N/A</v>
      </c>
      <c r="J236" s="81" t="e">
        <f>+F236-I236</f>
        <v>#N/A</v>
      </c>
      <c r="K236" s="81" t="e">
        <f>VLOOKUP($F$219,Tabisr,4)</f>
        <v>#N/A</v>
      </c>
      <c r="L236" s="80" t="e">
        <f>+J236*K236</f>
        <v>#N/A</v>
      </c>
      <c r="M236" s="80" t="e">
        <f>VLOOKUP($F$219,Tabisr,3)</f>
        <v>#N/A</v>
      </c>
      <c r="N236" s="77">
        <v>466.88</v>
      </c>
      <c r="O236" s="80"/>
      <c r="P236" s="80"/>
      <c r="Q236" s="85"/>
      <c r="R236" s="80"/>
      <c r="S236" s="80"/>
      <c r="T236" s="81">
        <v>4617.0199999999995</v>
      </c>
      <c r="U236" s="81">
        <v>4217.0199999999995</v>
      </c>
    </row>
    <row r="237" spans="1:21" x14ac:dyDescent="0.25">
      <c r="A237" s="37">
        <v>139</v>
      </c>
      <c r="B237" s="38" t="s">
        <v>321</v>
      </c>
      <c r="C237" s="38" t="s">
        <v>68</v>
      </c>
      <c r="D237" s="46">
        <v>15</v>
      </c>
      <c r="E237" s="92">
        <v>263.56</v>
      </c>
      <c r="F237" s="94">
        <f>D237*E237</f>
        <v>3953.4</v>
      </c>
      <c r="G237" s="94">
        <v>400</v>
      </c>
      <c r="H237" s="94"/>
      <c r="I237" s="94">
        <v>309.77999999999997</v>
      </c>
      <c r="J237" s="94"/>
      <c r="K237" s="94">
        <v>1050</v>
      </c>
      <c r="L237" s="94"/>
      <c r="M237" s="94"/>
      <c r="N237" s="94">
        <v>341.63</v>
      </c>
      <c r="O237" s="94"/>
      <c r="P237" s="94"/>
      <c r="Q237" s="85"/>
      <c r="R237" s="80"/>
      <c r="S237" s="80"/>
      <c r="T237" s="80">
        <v>3341.7699999999995</v>
      </c>
      <c r="U237" s="80">
        <v>2941.7699999999995</v>
      </c>
    </row>
    <row r="238" spans="1:21" x14ac:dyDescent="0.25">
      <c r="A238" s="43"/>
      <c r="B238" s="44"/>
      <c r="C238" s="44"/>
      <c r="D238" s="45"/>
      <c r="E238" s="83"/>
      <c r="F238" s="86">
        <f t="shared" ref="F238:U238" si="102">+SUM(F233:F237)</f>
        <v>18557.25</v>
      </c>
      <c r="G238" s="86">
        <f>+SUM(G233:G237)</f>
        <v>800</v>
      </c>
      <c r="H238" s="86">
        <f t="shared" si="102"/>
        <v>0</v>
      </c>
      <c r="I238" s="86" t="e">
        <f t="shared" si="102"/>
        <v>#N/A</v>
      </c>
      <c r="J238" s="86" t="e">
        <f t="shared" si="102"/>
        <v>#N/A</v>
      </c>
      <c r="K238" s="86" t="e">
        <f t="shared" si="102"/>
        <v>#N/A</v>
      </c>
      <c r="L238" s="86" t="e">
        <f t="shared" si="102"/>
        <v>#N/A</v>
      </c>
      <c r="M238" s="86" t="e">
        <f t="shared" si="102"/>
        <v>#N/A</v>
      </c>
      <c r="N238" s="86">
        <f t="shared" si="102"/>
        <v>2380.3075840000001</v>
      </c>
      <c r="O238" s="86">
        <f t="shared" si="102"/>
        <v>0</v>
      </c>
      <c r="P238" s="86">
        <v>3200</v>
      </c>
      <c r="Q238" s="86">
        <v>670</v>
      </c>
      <c r="R238" s="86">
        <f t="shared" si="102"/>
        <v>0</v>
      </c>
      <c r="S238" s="86">
        <f t="shared" si="102"/>
        <v>0</v>
      </c>
      <c r="T238" s="86">
        <f t="shared" si="102"/>
        <v>13106.942416000002</v>
      </c>
      <c r="U238" s="86">
        <f t="shared" si="102"/>
        <v>12306.942416000002</v>
      </c>
    </row>
    <row r="239" spans="1:21" ht="12.6" customHeight="1" x14ac:dyDescent="0.25">
      <c r="A239" s="43"/>
      <c r="B239" s="44"/>
      <c r="C239" s="44"/>
      <c r="D239" s="45"/>
      <c r="E239" s="83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</row>
    <row r="240" spans="1:21" ht="12.6" customHeight="1" x14ac:dyDescent="0.25">
      <c r="A240" s="43"/>
      <c r="B240" s="49"/>
      <c r="C240" s="35"/>
      <c r="D240" s="50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</row>
    <row r="241" spans="1:21" x14ac:dyDescent="0.25">
      <c r="A241" s="123" t="s">
        <v>253</v>
      </c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5"/>
    </row>
    <row r="242" spans="1:21" ht="22.5" x14ac:dyDescent="0.25">
      <c r="A242" s="33" t="s">
        <v>55</v>
      </c>
      <c r="B242" s="33" t="s">
        <v>13</v>
      </c>
      <c r="C242" s="33" t="s">
        <v>66</v>
      </c>
      <c r="D242" s="33" t="s">
        <v>21</v>
      </c>
      <c r="E242" s="75" t="s">
        <v>15</v>
      </c>
      <c r="F242" s="75" t="s">
        <v>14</v>
      </c>
      <c r="G242" s="75" t="s">
        <v>52</v>
      </c>
      <c r="H242" s="75" t="s">
        <v>58</v>
      </c>
      <c r="I242" s="76" t="s">
        <v>156</v>
      </c>
      <c r="J242" s="76" t="s">
        <v>157</v>
      </c>
      <c r="K242" s="76" t="s">
        <v>158</v>
      </c>
      <c r="L242" s="76" t="s">
        <v>159</v>
      </c>
      <c r="M242" s="75" t="s">
        <v>160</v>
      </c>
      <c r="N242" s="75" t="s">
        <v>53</v>
      </c>
      <c r="O242" s="75" t="s">
        <v>54</v>
      </c>
      <c r="P242" s="75" t="s">
        <v>16</v>
      </c>
      <c r="Q242" s="75" t="s">
        <v>237</v>
      </c>
      <c r="R242" s="75" t="s">
        <v>57</v>
      </c>
      <c r="S242" s="75" t="s">
        <v>64</v>
      </c>
      <c r="T242" s="75" t="s">
        <v>62</v>
      </c>
      <c r="U242" s="75" t="s">
        <v>63</v>
      </c>
    </row>
    <row r="243" spans="1:21" x14ac:dyDescent="0.25">
      <c r="A243" s="37">
        <v>140</v>
      </c>
      <c r="B243" s="38" t="s">
        <v>407</v>
      </c>
      <c r="C243" s="38" t="s">
        <v>406</v>
      </c>
      <c r="D243" s="46">
        <v>15</v>
      </c>
      <c r="E243" s="80">
        <v>661.33</v>
      </c>
      <c r="F243" s="80">
        <f t="shared" ref="F243:F244" si="103">D243*E243</f>
        <v>9919.9500000000007</v>
      </c>
      <c r="G243" s="80"/>
      <c r="H243" s="80"/>
      <c r="I243" s="80">
        <f>VLOOKUP($F$233,Tabisr,1)</f>
        <v>5925.91</v>
      </c>
      <c r="J243" s="81">
        <f t="shared" ref="J243:J244" si="104">+F243-I243</f>
        <v>3994.0400000000009</v>
      </c>
      <c r="K243" s="81">
        <f>VLOOKUP($F$233,Tabisr,4)</f>
        <v>0.21360000000000001</v>
      </c>
      <c r="L243" s="80">
        <f>(F243-5081.01)*21.36%</f>
        <v>1033.5975840000001</v>
      </c>
      <c r="M243" s="80">
        <v>538.20000000000005</v>
      </c>
      <c r="N243" s="80">
        <f>L243+M243</f>
        <v>1571.7975840000001</v>
      </c>
      <c r="O243" s="80">
        <f t="shared" ref="O243:O250" si="105">VLOOKUP($F$233,Tabsub,3)</f>
        <v>0</v>
      </c>
      <c r="P243" s="80"/>
      <c r="Q243" s="85"/>
      <c r="R243" s="80"/>
      <c r="S243" s="80"/>
      <c r="T243" s="81">
        <v>8348.1524160000008</v>
      </c>
      <c r="U243" s="81">
        <v>8348.1524160000008</v>
      </c>
    </row>
    <row r="244" spans="1:21" x14ac:dyDescent="0.25">
      <c r="A244" s="37">
        <v>141</v>
      </c>
      <c r="B244" s="38" t="s">
        <v>166</v>
      </c>
      <c r="C244" s="31" t="s">
        <v>68</v>
      </c>
      <c r="D244" s="46">
        <v>15</v>
      </c>
      <c r="E244" s="80">
        <v>263.56</v>
      </c>
      <c r="F244" s="80">
        <f t="shared" si="103"/>
        <v>3953.4</v>
      </c>
      <c r="G244" s="80">
        <v>400</v>
      </c>
      <c r="H244" s="80"/>
      <c r="I244" s="80">
        <f t="shared" ref="I244:I250" si="106">VLOOKUP($F$203,Tabisr,1)</f>
        <v>4257.91</v>
      </c>
      <c r="J244" s="81">
        <f t="shared" si="104"/>
        <v>-304.50999999999976</v>
      </c>
      <c r="K244" s="81">
        <f t="shared" ref="K244:K250" si="107">VLOOKUP($F$203,Tabisr,4)</f>
        <v>0.16</v>
      </c>
      <c r="L244" s="80">
        <f t="shared" ref="L244" si="108">(F244-3651.01)*16%</f>
        <v>48.382399999999983</v>
      </c>
      <c r="M244" s="80">
        <v>293.25</v>
      </c>
      <c r="N244" s="80">
        <f t="shared" ref="N244" si="109">L244+M244</f>
        <v>341.63239999999996</v>
      </c>
      <c r="O244" s="80">
        <f t="shared" si="105"/>
        <v>0</v>
      </c>
      <c r="P244" s="80"/>
      <c r="Q244" s="85"/>
      <c r="R244" s="80"/>
      <c r="S244" s="80"/>
      <c r="T244" s="81">
        <v>2711.7675999999997</v>
      </c>
      <c r="U244" s="81">
        <v>2311.7675999999997</v>
      </c>
    </row>
    <row r="245" spans="1:21" x14ac:dyDescent="0.25">
      <c r="A245" s="37">
        <v>142</v>
      </c>
      <c r="B245" s="38" t="s">
        <v>339</v>
      </c>
      <c r="C245" s="31" t="s">
        <v>340</v>
      </c>
      <c r="D245" s="46">
        <v>15</v>
      </c>
      <c r="E245" s="80">
        <v>263.56</v>
      </c>
      <c r="F245" s="80">
        <f t="shared" ref="F245:F248" si="110">D245*E245</f>
        <v>3953.4</v>
      </c>
      <c r="G245" s="80">
        <v>400</v>
      </c>
      <c r="H245" s="80"/>
      <c r="I245" s="80">
        <f t="shared" si="106"/>
        <v>4257.91</v>
      </c>
      <c r="J245" s="81">
        <f t="shared" ref="J245:J248" si="111">+F245-I245</f>
        <v>-304.50999999999976</v>
      </c>
      <c r="K245" s="81">
        <f t="shared" si="107"/>
        <v>0.16</v>
      </c>
      <c r="L245" s="80">
        <f t="shared" ref="L245:L250" si="112">(F245-3651.01)*16%</f>
        <v>48.382399999999983</v>
      </c>
      <c r="M245" s="80">
        <v>293.25</v>
      </c>
      <c r="N245" s="80">
        <f t="shared" ref="N245" si="113">L245+M245</f>
        <v>341.63239999999996</v>
      </c>
      <c r="O245" s="80">
        <f t="shared" si="105"/>
        <v>0</v>
      </c>
      <c r="P245" s="80"/>
      <c r="Q245" s="85"/>
      <c r="R245" s="80"/>
      <c r="S245" s="80"/>
      <c r="T245" s="81">
        <v>3411.7675999999997</v>
      </c>
      <c r="U245" s="81">
        <v>3011.7675999999997</v>
      </c>
    </row>
    <row r="246" spans="1:21" x14ac:dyDescent="0.25">
      <c r="A246" s="37">
        <v>143</v>
      </c>
      <c r="B246" s="38" t="s">
        <v>239</v>
      </c>
      <c r="C246" s="31" t="s">
        <v>285</v>
      </c>
      <c r="D246" s="46"/>
      <c r="E246" s="80"/>
      <c r="F246" s="80"/>
      <c r="G246" s="80"/>
      <c r="H246" s="80"/>
      <c r="I246" s="80"/>
      <c r="J246" s="81"/>
      <c r="K246" s="81"/>
      <c r="L246" s="80"/>
      <c r="M246" s="80"/>
      <c r="N246" s="80"/>
      <c r="O246" s="80">
        <f t="shared" si="105"/>
        <v>0</v>
      </c>
      <c r="P246" s="80"/>
      <c r="Q246" s="85"/>
      <c r="R246" s="80"/>
      <c r="S246" s="80"/>
      <c r="T246" s="81"/>
      <c r="U246" s="81"/>
    </row>
    <row r="247" spans="1:21" s="54" customFormat="1" ht="11.25" x14ac:dyDescent="0.25">
      <c r="A247" s="37">
        <v>144</v>
      </c>
      <c r="B247" s="38" t="s">
        <v>239</v>
      </c>
      <c r="C247" s="31" t="s">
        <v>285</v>
      </c>
      <c r="D247" s="46"/>
      <c r="E247" s="80"/>
      <c r="F247" s="80"/>
      <c r="G247" s="80"/>
      <c r="H247" s="80"/>
      <c r="I247" s="80"/>
      <c r="J247" s="81"/>
      <c r="K247" s="81"/>
      <c r="L247" s="80"/>
      <c r="M247" s="80"/>
      <c r="N247" s="80"/>
      <c r="O247" s="80">
        <f t="shared" si="105"/>
        <v>0</v>
      </c>
      <c r="P247" s="80"/>
      <c r="Q247" s="85"/>
      <c r="R247" s="80"/>
      <c r="S247" s="80"/>
      <c r="T247" s="81"/>
      <c r="U247" s="81"/>
    </row>
    <row r="248" spans="1:21" x14ac:dyDescent="0.25">
      <c r="A248" s="37">
        <v>145</v>
      </c>
      <c r="B248" s="38" t="s">
        <v>284</v>
      </c>
      <c r="C248" s="38" t="s">
        <v>285</v>
      </c>
      <c r="D248" s="46">
        <v>15</v>
      </c>
      <c r="E248" s="80">
        <v>263.56</v>
      </c>
      <c r="F248" s="80">
        <f t="shared" si="110"/>
        <v>3953.4</v>
      </c>
      <c r="G248" s="80">
        <v>400</v>
      </c>
      <c r="H248" s="80"/>
      <c r="I248" s="80">
        <f t="shared" si="106"/>
        <v>4257.91</v>
      </c>
      <c r="J248" s="81">
        <f t="shared" si="111"/>
        <v>-304.50999999999976</v>
      </c>
      <c r="K248" s="81">
        <f t="shared" si="107"/>
        <v>0.16</v>
      </c>
      <c r="L248" s="80">
        <f t="shared" si="112"/>
        <v>48.382399999999983</v>
      </c>
      <c r="M248" s="80">
        <v>292.25</v>
      </c>
      <c r="N248" s="80">
        <v>341.63</v>
      </c>
      <c r="O248" s="80">
        <f t="shared" si="105"/>
        <v>0</v>
      </c>
      <c r="P248" s="80"/>
      <c r="Q248" s="85"/>
      <c r="R248" s="80"/>
      <c r="S248" s="80"/>
      <c r="T248" s="81">
        <v>4011.7699999999995</v>
      </c>
      <c r="U248" s="81">
        <v>3611.7699999999995</v>
      </c>
    </row>
    <row r="249" spans="1:21" x14ac:dyDescent="0.25">
      <c r="A249" s="37">
        <v>146</v>
      </c>
      <c r="B249" s="51" t="s">
        <v>352</v>
      </c>
      <c r="C249" s="51" t="s">
        <v>353</v>
      </c>
      <c r="D249" s="46">
        <v>15</v>
      </c>
      <c r="E249" s="80">
        <v>220.57</v>
      </c>
      <c r="F249" s="80">
        <f t="shared" ref="F249" si="114">D249*E249</f>
        <v>3308.5499999999997</v>
      </c>
      <c r="G249" s="80">
        <v>400</v>
      </c>
      <c r="H249" s="80"/>
      <c r="I249" s="80">
        <f t="shared" si="106"/>
        <v>4257.91</v>
      </c>
      <c r="J249" s="81">
        <f t="shared" ref="J249" si="115">+F249-I249</f>
        <v>-949.36000000000013</v>
      </c>
      <c r="K249" s="81">
        <f t="shared" si="107"/>
        <v>0.16</v>
      </c>
      <c r="L249" s="80">
        <f t="shared" si="112"/>
        <v>-54.793600000000083</v>
      </c>
      <c r="M249" s="80">
        <v>292.25</v>
      </c>
      <c r="N249" s="80">
        <v>337.68</v>
      </c>
      <c r="O249" s="80">
        <f t="shared" si="105"/>
        <v>0</v>
      </c>
      <c r="P249" s="80"/>
      <c r="Q249" s="85"/>
      <c r="R249" s="80"/>
      <c r="S249" s="80"/>
      <c r="T249" s="81">
        <v>3370.87</v>
      </c>
      <c r="U249" s="81">
        <v>2970.87</v>
      </c>
    </row>
    <row r="250" spans="1:21" x14ac:dyDescent="0.25">
      <c r="A250" s="37">
        <v>147</v>
      </c>
      <c r="B250" s="38" t="s">
        <v>348</v>
      </c>
      <c r="C250" s="38" t="s">
        <v>88</v>
      </c>
      <c r="D250" s="46">
        <v>15</v>
      </c>
      <c r="E250" s="80">
        <v>263.56</v>
      </c>
      <c r="F250" s="80">
        <f>D250*E250</f>
        <v>3953.4</v>
      </c>
      <c r="G250" s="80">
        <v>400</v>
      </c>
      <c r="H250" s="80"/>
      <c r="I250" s="80">
        <f t="shared" si="106"/>
        <v>4257.91</v>
      </c>
      <c r="J250" s="81">
        <f>+F250-I250</f>
        <v>-304.50999999999976</v>
      </c>
      <c r="K250" s="81">
        <f t="shared" si="107"/>
        <v>0.16</v>
      </c>
      <c r="L250" s="80">
        <f t="shared" si="112"/>
        <v>48.382399999999983</v>
      </c>
      <c r="M250" s="80">
        <v>293.25</v>
      </c>
      <c r="N250" s="80">
        <v>341.63</v>
      </c>
      <c r="O250" s="80">
        <f t="shared" si="105"/>
        <v>0</v>
      </c>
      <c r="P250" s="80"/>
      <c r="Q250" s="85"/>
      <c r="R250" s="80"/>
      <c r="S250" s="80"/>
      <c r="T250" s="81">
        <v>4011.7699999999995</v>
      </c>
      <c r="U250" s="81">
        <v>3611.7699999999995</v>
      </c>
    </row>
    <row r="251" spans="1:21" x14ac:dyDescent="0.25">
      <c r="A251" s="43"/>
      <c r="B251" s="49"/>
      <c r="C251" s="35"/>
      <c r="D251" s="50"/>
      <c r="E251" s="88"/>
      <c r="F251" s="89">
        <f>SUM(F243:F250)</f>
        <v>29042.100000000002</v>
      </c>
      <c r="G251" s="89">
        <f>SUM(G243:G250)</f>
        <v>2000</v>
      </c>
      <c r="H251" s="89">
        <f t="shared" ref="H251:M251" si="116">+H326</f>
        <v>0</v>
      </c>
      <c r="I251" s="89">
        <f t="shared" si="116"/>
        <v>5925.91</v>
      </c>
      <c r="J251" s="89">
        <f t="shared" si="116"/>
        <v>3994.0400000000009</v>
      </c>
      <c r="K251" s="89">
        <f t="shared" si="116"/>
        <v>0.21360000000000001</v>
      </c>
      <c r="L251" s="89">
        <f t="shared" si="116"/>
        <v>1033.5975840000001</v>
      </c>
      <c r="M251" s="89">
        <f t="shared" si="116"/>
        <v>538.20000000000005</v>
      </c>
      <c r="N251" s="89">
        <f>SUM(N243:N250)</f>
        <v>3276.0023839999999</v>
      </c>
      <c r="O251" s="89">
        <f t="shared" ref="O251:U251" si="117">SUM(O243:O250)</f>
        <v>0</v>
      </c>
      <c r="P251" s="89">
        <v>1900</v>
      </c>
      <c r="Q251" s="89">
        <f>SUM(Q243:Q250)</f>
        <v>0</v>
      </c>
      <c r="R251" s="89">
        <f t="shared" si="117"/>
        <v>0</v>
      </c>
      <c r="S251" s="89">
        <f t="shared" si="117"/>
        <v>0</v>
      </c>
      <c r="T251" s="89">
        <f t="shared" si="117"/>
        <v>25866.097615999999</v>
      </c>
      <c r="U251" s="89">
        <f t="shared" si="117"/>
        <v>23866.097615999999</v>
      </c>
    </row>
    <row r="252" spans="1:21" x14ac:dyDescent="0.25">
      <c r="A252" s="43"/>
      <c r="B252" s="49"/>
      <c r="C252" s="35"/>
      <c r="D252" s="50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</row>
    <row r="253" spans="1:21" x14ac:dyDescent="0.25">
      <c r="A253" s="123" t="s">
        <v>206</v>
      </c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5"/>
    </row>
    <row r="254" spans="1:21" ht="22.5" x14ac:dyDescent="0.25">
      <c r="A254" s="33" t="s">
        <v>55</v>
      </c>
      <c r="B254" s="33" t="s">
        <v>13</v>
      </c>
      <c r="C254" s="33" t="s">
        <v>66</v>
      </c>
      <c r="D254" s="33" t="s">
        <v>21</v>
      </c>
      <c r="E254" s="75" t="s">
        <v>15</v>
      </c>
      <c r="F254" s="75" t="s">
        <v>14</v>
      </c>
      <c r="G254" s="75" t="s">
        <v>52</v>
      </c>
      <c r="H254" s="75" t="s">
        <v>58</v>
      </c>
      <c r="I254" s="76" t="s">
        <v>156</v>
      </c>
      <c r="J254" s="76" t="s">
        <v>157</v>
      </c>
      <c r="K254" s="76" t="s">
        <v>158</v>
      </c>
      <c r="L254" s="76" t="s">
        <v>159</v>
      </c>
      <c r="M254" s="75" t="s">
        <v>160</v>
      </c>
      <c r="N254" s="75" t="s">
        <v>53</v>
      </c>
      <c r="O254" s="75" t="s">
        <v>54</v>
      </c>
      <c r="P254" s="75" t="s">
        <v>16</v>
      </c>
      <c r="Q254" s="75" t="s">
        <v>237</v>
      </c>
      <c r="R254" s="75" t="s">
        <v>57</v>
      </c>
      <c r="S254" s="75" t="s">
        <v>64</v>
      </c>
      <c r="T254" s="75" t="s">
        <v>62</v>
      </c>
      <c r="U254" s="75" t="s">
        <v>63</v>
      </c>
    </row>
    <row r="255" spans="1:21" x14ac:dyDescent="0.25">
      <c r="A255" s="37">
        <v>148</v>
      </c>
      <c r="B255" s="38" t="s">
        <v>2</v>
      </c>
      <c r="C255" s="38" t="s">
        <v>184</v>
      </c>
      <c r="D255" s="46">
        <v>15</v>
      </c>
      <c r="E255" s="80">
        <v>661.33</v>
      </c>
      <c r="F255" s="80">
        <f t="shared" ref="F255" si="118">D255*E255</f>
        <v>9919.9500000000007</v>
      </c>
      <c r="G255" s="80"/>
      <c r="H255" s="80"/>
      <c r="I255" s="80">
        <f>VLOOKUP($F$233,Tabisr,1)</f>
        <v>5925.91</v>
      </c>
      <c r="J255" s="81">
        <f t="shared" ref="J255:J257" si="119">+F255-I255</f>
        <v>3994.0400000000009</v>
      </c>
      <c r="K255" s="81">
        <f>VLOOKUP($F$233,Tabisr,4)</f>
        <v>0.21360000000000001</v>
      </c>
      <c r="L255" s="80">
        <f>(F255-5081.01)*21.36%</f>
        <v>1033.5975840000001</v>
      </c>
      <c r="M255" s="80">
        <v>538.20000000000005</v>
      </c>
      <c r="N255" s="80">
        <f>L255+M255</f>
        <v>1571.7975840000001</v>
      </c>
      <c r="O255" s="80">
        <f>VLOOKUP($F$233,Tabsub,3)</f>
        <v>0</v>
      </c>
      <c r="P255" s="80"/>
      <c r="Q255" s="85"/>
      <c r="R255" s="80"/>
      <c r="S255" s="80"/>
      <c r="T255" s="81">
        <v>8348.1524160000008</v>
      </c>
      <c r="U255" s="81">
        <v>8348.1524160000008</v>
      </c>
    </row>
    <row r="256" spans="1:21" s="26" customFormat="1" ht="27" customHeight="1" x14ac:dyDescent="0.25">
      <c r="A256" s="37">
        <v>149</v>
      </c>
      <c r="B256" s="38" t="s">
        <v>113</v>
      </c>
      <c r="C256" s="38" t="s">
        <v>246</v>
      </c>
      <c r="D256" s="46">
        <v>15</v>
      </c>
      <c r="E256" s="80">
        <v>414.83</v>
      </c>
      <c r="F256" s="80">
        <f>D256*E256</f>
        <v>6222.45</v>
      </c>
      <c r="G256" s="80">
        <v>400</v>
      </c>
      <c r="H256" s="81"/>
      <c r="I256" s="80">
        <f>VLOOKUP($F$96,Tabisr,1)</f>
        <v>5925.91</v>
      </c>
      <c r="J256" s="81">
        <f>+F256-I256</f>
        <v>296.53999999999996</v>
      </c>
      <c r="K256" s="81">
        <f>VLOOKUP($F$96,Tabisr,4)</f>
        <v>0.21360000000000001</v>
      </c>
      <c r="L256" s="80">
        <f>(F256-4244.01)*17.92%</f>
        <v>354.53644800000001</v>
      </c>
      <c r="M256" s="80">
        <v>388.05</v>
      </c>
      <c r="N256" s="80">
        <v>690.94</v>
      </c>
      <c r="O256" s="80"/>
      <c r="P256" s="81"/>
      <c r="Q256" s="87"/>
      <c r="R256" s="81"/>
      <c r="S256" s="78"/>
      <c r="T256" s="81">
        <v>5931.51</v>
      </c>
      <c r="U256" s="81">
        <v>5531.51</v>
      </c>
    </row>
    <row r="257" spans="1:21" x14ac:dyDescent="0.25">
      <c r="A257" s="37">
        <v>150</v>
      </c>
      <c r="B257" s="38" t="s">
        <v>23</v>
      </c>
      <c r="C257" s="31" t="s">
        <v>68</v>
      </c>
      <c r="D257" s="46">
        <v>15</v>
      </c>
      <c r="E257" s="80">
        <v>263.56</v>
      </c>
      <c r="F257" s="80">
        <f>D257*E257</f>
        <v>3953.4</v>
      </c>
      <c r="G257" s="80">
        <v>400</v>
      </c>
      <c r="H257" s="80"/>
      <c r="I257" s="80">
        <f>VLOOKUP($F$203,Tabisr,1)</f>
        <v>4257.91</v>
      </c>
      <c r="J257" s="81">
        <f t="shared" si="119"/>
        <v>-304.50999999999976</v>
      </c>
      <c r="K257" s="81">
        <f>VLOOKUP($F$203,Tabisr,4)</f>
        <v>0.16</v>
      </c>
      <c r="L257" s="80">
        <f>(F257-3651.01)*16%</f>
        <v>48.382399999999983</v>
      </c>
      <c r="M257" s="80">
        <v>293.25</v>
      </c>
      <c r="N257" s="80">
        <f>L257+M257</f>
        <v>341.63239999999996</v>
      </c>
      <c r="O257" s="80"/>
      <c r="P257" s="80"/>
      <c r="Q257" s="85"/>
      <c r="R257" s="80"/>
      <c r="S257" s="80"/>
      <c r="T257" s="81">
        <v>4011.7675999999997</v>
      </c>
      <c r="U257" s="81">
        <v>3611.7675999999997</v>
      </c>
    </row>
    <row r="258" spans="1:21" x14ac:dyDescent="0.25">
      <c r="A258" s="110">
        <v>151</v>
      </c>
      <c r="B258" s="111" t="s">
        <v>405</v>
      </c>
      <c r="C258" s="111" t="s">
        <v>68</v>
      </c>
      <c r="D258" s="112">
        <v>15</v>
      </c>
      <c r="E258" s="113">
        <v>263.56</v>
      </c>
      <c r="F258" s="113">
        <f>D258*E258</f>
        <v>3953.4</v>
      </c>
      <c r="G258" s="113">
        <v>400</v>
      </c>
      <c r="H258" s="113"/>
      <c r="I258" s="113">
        <f>VLOOKUP($F$203,Tabisr,1)</f>
        <v>4257.91</v>
      </c>
      <c r="J258" s="114">
        <f t="shared" ref="J258" si="120">+F258-I258</f>
        <v>-304.50999999999976</v>
      </c>
      <c r="K258" s="114">
        <f>VLOOKUP($F$203,Tabisr,4)</f>
        <v>0.16</v>
      </c>
      <c r="L258" s="113">
        <f>(F258-3651.01)*16%</f>
        <v>48.382399999999983</v>
      </c>
      <c r="M258" s="113">
        <v>293.25</v>
      </c>
      <c r="N258" s="113">
        <f>L258+M258</f>
        <v>341.63239999999996</v>
      </c>
      <c r="O258" s="113"/>
      <c r="P258" s="113"/>
      <c r="Q258" s="115"/>
      <c r="R258" s="113"/>
      <c r="S258" s="113"/>
      <c r="T258" s="114">
        <v>4011.7675999999997</v>
      </c>
      <c r="U258" s="114">
        <v>3611.7675999999997</v>
      </c>
    </row>
    <row r="259" spans="1:21" x14ac:dyDescent="0.25">
      <c r="A259" s="37">
        <v>158</v>
      </c>
      <c r="B259" s="38" t="s">
        <v>329</v>
      </c>
      <c r="C259" s="38" t="s">
        <v>71</v>
      </c>
      <c r="D259" s="46">
        <v>15</v>
      </c>
      <c r="E259" s="80">
        <v>253.77</v>
      </c>
      <c r="F259" s="95">
        <f t="shared" ref="F259" si="121">D259*E259</f>
        <v>3806.55</v>
      </c>
      <c r="G259" s="80">
        <v>400</v>
      </c>
      <c r="H259" s="94"/>
      <c r="I259" s="95">
        <f>VLOOKUP($F$275,Tabisr,1)</f>
        <v>2422.81</v>
      </c>
      <c r="J259" s="95">
        <f>+F259-I259</f>
        <v>1383.7400000000002</v>
      </c>
      <c r="K259" s="95">
        <f>VLOOKUP($F$275,Tabisr,4)</f>
        <v>0.10879999999999999</v>
      </c>
      <c r="L259" s="95">
        <f>(F259-2077.51)*10.88%</f>
        <v>188.119552</v>
      </c>
      <c r="M259" s="95">
        <v>121.95</v>
      </c>
      <c r="N259" s="95">
        <f>M259+L259</f>
        <v>310.06955199999999</v>
      </c>
      <c r="O259" s="95">
        <f>VLOOKUP($F$273,Tabsub,3)</f>
        <v>0</v>
      </c>
      <c r="P259" s="95"/>
      <c r="Q259" s="96"/>
      <c r="R259" s="95"/>
      <c r="S259" s="80"/>
      <c r="T259" s="81">
        <v>3896.4804480000003</v>
      </c>
      <c r="U259" s="95">
        <v>3496.4804480000003</v>
      </c>
    </row>
    <row r="260" spans="1:21" x14ac:dyDescent="0.25">
      <c r="A260" s="37">
        <v>159</v>
      </c>
      <c r="B260" s="38" t="s">
        <v>239</v>
      </c>
      <c r="C260" s="31" t="s">
        <v>71</v>
      </c>
      <c r="D260" s="46"/>
      <c r="E260" s="80"/>
      <c r="F260" s="80"/>
      <c r="G260" s="80"/>
      <c r="H260" s="80"/>
      <c r="I260" s="80"/>
      <c r="J260" s="81"/>
      <c r="K260" s="81"/>
      <c r="L260" s="80"/>
      <c r="M260" s="80"/>
      <c r="N260" s="80"/>
      <c r="O260" s="80"/>
      <c r="P260" s="80"/>
      <c r="Q260" s="85"/>
      <c r="R260" s="80"/>
      <c r="S260" s="80"/>
      <c r="T260" s="81"/>
      <c r="U260" s="81"/>
    </row>
    <row r="261" spans="1:21" x14ac:dyDescent="0.25">
      <c r="A261" s="37">
        <v>161</v>
      </c>
      <c r="B261" s="38" t="s">
        <v>266</v>
      </c>
      <c r="C261" s="38" t="s">
        <v>71</v>
      </c>
      <c r="D261" s="46">
        <v>15</v>
      </c>
      <c r="E261" s="80">
        <v>253.77</v>
      </c>
      <c r="F261" s="80">
        <f>D261*E261</f>
        <v>3806.55</v>
      </c>
      <c r="G261" s="80">
        <v>400</v>
      </c>
      <c r="H261" s="81">
        <f>E261*2</f>
        <v>507.54</v>
      </c>
      <c r="I261" s="80">
        <f>VLOOKUP($F$259,Tabisr,1)</f>
        <v>2422.81</v>
      </c>
      <c r="J261" s="81">
        <f>+F261-I261</f>
        <v>1383.7400000000002</v>
      </c>
      <c r="K261" s="81">
        <f>VLOOKUP($F$259,Tabisr,4)</f>
        <v>0.10879999999999999</v>
      </c>
      <c r="L261" s="80">
        <f>(F261-2077.51)*10.88%</f>
        <v>188.119552</v>
      </c>
      <c r="M261" s="80">
        <v>121.95</v>
      </c>
      <c r="N261" s="80">
        <v>337.68</v>
      </c>
      <c r="O261" s="80">
        <f>VLOOKUP($F$273,Tabsub,3)</f>
        <v>0</v>
      </c>
      <c r="P261" s="80"/>
      <c r="Q261" s="85"/>
      <c r="R261" s="80"/>
      <c r="S261" s="80"/>
      <c r="T261" s="81">
        <v>4376.41</v>
      </c>
      <c r="U261" s="81">
        <v>3976.41</v>
      </c>
    </row>
    <row r="262" spans="1:21" x14ac:dyDescent="0.25">
      <c r="A262" s="37">
        <v>162</v>
      </c>
      <c r="B262" s="38" t="s">
        <v>190</v>
      </c>
      <c r="C262" s="38" t="s">
        <v>75</v>
      </c>
      <c r="D262" s="46">
        <v>15</v>
      </c>
      <c r="E262" s="80">
        <v>263.56</v>
      </c>
      <c r="F262" s="80">
        <f>D262*E262</f>
        <v>3953.4</v>
      </c>
      <c r="G262" s="80">
        <v>400</v>
      </c>
      <c r="H262" s="80"/>
      <c r="I262" s="80">
        <f>VLOOKUP($F$336,Tabisr,1)</f>
        <v>2422.81</v>
      </c>
      <c r="J262" s="81">
        <f>+F262-I262</f>
        <v>1530.5900000000001</v>
      </c>
      <c r="K262" s="81">
        <f>VLOOKUP($F$336,Tabisr,4)</f>
        <v>0.10879999999999999</v>
      </c>
      <c r="L262" s="80">
        <f>(F262-3651.01)*16%</f>
        <v>48.382399999999983</v>
      </c>
      <c r="M262" s="80">
        <v>293.25</v>
      </c>
      <c r="N262" s="80">
        <f>L262+M262</f>
        <v>341.63239999999996</v>
      </c>
      <c r="O262" s="80"/>
      <c r="P262" s="77"/>
      <c r="Q262" s="82"/>
      <c r="R262" s="80"/>
      <c r="S262" s="80"/>
      <c r="T262" s="81">
        <v>4011.7675999999997</v>
      </c>
      <c r="U262" s="81">
        <v>3611.7675999999997</v>
      </c>
    </row>
    <row r="263" spans="1:21" x14ac:dyDescent="0.25">
      <c r="A263" s="37">
        <v>163</v>
      </c>
      <c r="B263" s="38" t="s">
        <v>343</v>
      </c>
      <c r="C263" s="38" t="s">
        <v>75</v>
      </c>
      <c r="D263" s="46">
        <v>15</v>
      </c>
      <c r="E263" s="80">
        <v>263.56</v>
      </c>
      <c r="F263" s="80">
        <f>D263*E263</f>
        <v>3953.4</v>
      </c>
      <c r="G263" s="80">
        <v>400</v>
      </c>
      <c r="H263" s="80">
        <f>E263*2</f>
        <v>527.12</v>
      </c>
      <c r="I263" s="80">
        <f>VLOOKUP($F$336,Tabisr,1)</f>
        <v>2422.81</v>
      </c>
      <c r="J263" s="81">
        <f>+F263-I263</f>
        <v>1530.5900000000001</v>
      </c>
      <c r="K263" s="81">
        <f>VLOOKUP($F$336,Tabisr,4)</f>
        <v>0.10879999999999999</v>
      </c>
      <c r="L263" s="80">
        <f>(F263-3651.01)*16%</f>
        <v>48.382399999999983</v>
      </c>
      <c r="M263" s="80">
        <v>293.25</v>
      </c>
      <c r="N263" s="80">
        <f>L263+M263</f>
        <v>341.63239999999996</v>
      </c>
      <c r="O263" s="80"/>
      <c r="P263" s="77"/>
      <c r="Q263" s="82"/>
      <c r="R263" s="80"/>
      <c r="S263" s="80"/>
      <c r="T263" s="81">
        <v>4538.8876</v>
      </c>
      <c r="U263" s="81">
        <v>4138.8876</v>
      </c>
    </row>
    <row r="264" spans="1:21" x14ac:dyDescent="0.25">
      <c r="A264" s="37">
        <v>164</v>
      </c>
      <c r="B264" s="38" t="s">
        <v>344</v>
      </c>
      <c r="C264" s="38" t="s">
        <v>75</v>
      </c>
      <c r="D264" s="46">
        <v>15</v>
      </c>
      <c r="E264" s="80">
        <v>263.56</v>
      </c>
      <c r="F264" s="80">
        <f>D264*E264</f>
        <v>3953.4</v>
      </c>
      <c r="G264" s="80">
        <v>400</v>
      </c>
      <c r="H264" s="80"/>
      <c r="I264" s="80">
        <f>VLOOKUP($F$336,Tabisr,1)</f>
        <v>2422.81</v>
      </c>
      <c r="J264" s="81">
        <f t="shared" ref="J264" si="122">+F264-I264</f>
        <v>1530.5900000000001</v>
      </c>
      <c r="K264" s="81">
        <f>VLOOKUP($F$336,Tabisr,4)</f>
        <v>0.10879999999999999</v>
      </c>
      <c r="L264" s="80">
        <f>(F264-3651.01)*16%</f>
        <v>48.382399999999983</v>
      </c>
      <c r="M264" s="80">
        <v>293.25</v>
      </c>
      <c r="N264" s="80">
        <f>L264+M264</f>
        <v>341.63239999999996</v>
      </c>
      <c r="O264" s="80"/>
      <c r="P264" s="77"/>
      <c r="Q264" s="82"/>
      <c r="R264" s="80"/>
      <c r="S264" s="80"/>
      <c r="T264" s="81">
        <v>3216.7675999999997</v>
      </c>
      <c r="U264" s="81">
        <v>2816.7675999999997</v>
      </c>
    </row>
    <row r="265" spans="1:21" x14ac:dyDescent="0.25">
      <c r="A265" s="37">
        <v>165</v>
      </c>
      <c r="B265" s="38" t="s">
        <v>436</v>
      </c>
      <c r="C265" s="38" t="s">
        <v>75</v>
      </c>
      <c r="D265" s="46">
        <v>15</v>
      </c>
      <c r="E265" s="80">
        <v>263.56</v>
      </c>
      <c r="F265" s="80">
        <f t="shared" ref="F265" si="123">D265*E265</f>
        <v>3953.4</v>
      </c>
      <c r="G265" s="80">
        <v>400</v>
      </c>
      <c r="H265" s="80"/>
      <c r="I265" s="80">
        <f>VLOOKUP($F$336,Tabisr,1)</f>
        <v>2422.81</v>
      </c>
      <c r="J265" s="81">
        <f t="shared" ref="J265" si="124">+F265-I265</f>
        <v>1530.5900000000001</v>
      </c>
      <c r="K265" s="81">
        <f>VLOOKUP($F$336,Tabisr,4)</f>
        <v>0.10879999999999999</v>
      </c>
      <c r="L265" s="80">
        <f>(F265-3651.01)*16%</f>
        <v>48.382399999999983</v>
      </c>
      <c r="M265" s="80">
        <v>293.25</v>
      </c>
      <c r="N265" s="80">
        <f>L265+M265</f>
        <v>341.63239999999996</v>
      </c>
      <c r="O265" s="80"/>
      <c r="P265" s="77"/>
      <c r="Q265" s="82"/>
      <c r="R265" s="80"/>
      <c r="S265" s="80"/>
      <c r="T265" s="81">
        <v>4011.7675999999997</v>
      </c>
      <c r="U265" s="81">
        <v>3611.7675999999997</v>
      </c>
    </row>
    <row r="266" spans="1:21" x14ac:dyDescent="0.25">
      <c r="A266" s="37">
        <v>166</v>
      </c>
      <c r="B266" s="38" t="s">
        <v>332</v>
      </c>
      <c r="C266" s="38" t="s">
        <v>427</v>
      </c>
      <c r="D266" s="46">
        <v>15</v>
      </c>
      <c r="E266" s="92">
        <v>661.33</v>
      </c>
      <c r="F266" s="92">
        <f>D266*E266</f>
        <v>9919.9500000000007</v>
      </c>
      <c r="G266" s="92"/>
      <c r="H266" s="94"/>
      <c r="I266" s="92" t="e">
        <f>VLOOKUP($F$219,Tabisr,1)</f>
        <v>#N/A</v>
      </c>
      <c r="J266" s="94" t="e">
        <f>+F266-I266</f>
        <v>#N/A</v>
      </c>
      <c r="K266" s="94" t="e">
        <f>VLOOKUP($F$219,Tabisr,4)</f>
        <v>#N/A</v>
      </c>
      <c r="L266" s="80" t="e">
        <f>+J266*K266</f>
        <v>#N/A</v>
      </c>
      <c r="M266" s="80" t="e">
        <f>VLOOKUP($F$219,Tabisr,3)</f>
        <v>#N/A</v>
      </c>
      <c r="N266" s="77">
        <f>N243</f>
        <v>1571.7975840000001</v>
      </c>
      <c r="O266" s="92"/>
      <c r="P266" s="92"/>
      <c r="Q266" s="93"/>
      <c r="R266" s="92"/>
      <c r="S266" s="92"/>
      <c r="T266" s="81">
        <v>8348.1524160000008</v>
      </c>
      <c r="U266" s="81">
        <v>8348.1524160000008</v>
      </c>
    </row>
    <row r="267" spans="1:21" ht="22.5" x14ac:dyDescent="0.25">
      <c r="A267" s="37">
        <v>167</v>
      </c>
      <c r="B267" s="38" t="s">
        <v>429</v>
      </c>
      <c r="C267" s="38" t="s">
        <v>428</v>
      </c>
      <c r="D267" s="46">
        <v>15</v>
      </c>
      <c r="E267" s="80">
        <v>263.56</v>
      </c>
      <c r="F267" s="80">
        <f>D267*E267</f>
        <v>3953.4</v>
      </c>
      <c r="G267" s="80">
        <v>400</v>
      </c>
      <c r="H267" s="80"/>
      <c r="I267" s="80">
        <f>VLOOKUP($F$336,Tabisr,1)</f>
        <v>2422.81</v>
      </c>
      <c r="J267" s="81">
        <f>+F267-I267</f>
        <v>1530.5900000000001</v>
      </c>
      <c r="K267" s="81">
        <f>VLOOKUP($F$336,Tabisr,4)</f>
        <v>0.10879999999999999</v>
      </c>
      <c r="L267" s="80">
        <f>(F267-3651.01)*16%</f>
        <v>48.382399999999983</v>
      </c>
      <c r="M267" s="80">
        <v>293.25</v>
      </c>
      <c r="N267" s="80">
        <f>L267+M267</f>
        <v>341.63239999999996</v>
      </c>
      <c r="O267" s="80"/>
      <c r="P267" s="77"/>
      <c r="Q267" s="82"/>
      <c r="R267" s="80"/>
      <c r="S267" s="80"/>
      <c r="T267" s="81">
        <v>4011.7675999999997</v>
      </c>
      <c r="U267" s="81">
        <v>3611.7675999999997</v>
      </c>
    </row>
    <row r="268" spans="1:21" x14ac:dyDescent="0.25">
      <c r="A268" s="116"/>
      <c r="B268" s="118"/>
      <c r="C268" s="118"/>
      <c r="D268" s="57"/>
      <c r="E268" s="90"/>
      <c r="F268" s="89">
        <f>SUM(F255:F267)</f>
        <v>61349.250000000007</v>
      </c>
      <c r="G268" s="89">
        <f t="shared" ref="G268:U268" si="125">SUM(G255:G267)</f>
        <v>4000</v>
      </c>
      <c r="H268" s="89">
        <f t="shared" si="125"/>
        <v>1034.6600000000001</v>
      </c>
      <c r="I268" s="89" t="e">
        <f t="shared" si="125"/>
        <v>#N/A</v>
      </c>
      <c r="J268" s="89" t="e">
        <f t="shared" si="125"/>
        <v>#N/A</v>
      </c>
      <c r="K268" s="89" t="e">
        <f t="shared" si="125"/>
        <v>#N/A</v>
      </c>
      <c r="L268" s="89" t="e">
        <f t="shared" si="125"/>
        <v>#N/A</v>
      </c>
      <c r="M268" s="89" t="e">
        <f t="shared" si="125"/>
        <v>#N/A</v>
      </c>
      <c r="N268" s="89">
        <f t="shared" si="125"/>
        <v>6873.7115200000007</v>
      </c>
      <c r="O268" s="89">
        <f t="shared" si="125"/>
        <v>0</v>
      </c>
      <c r="P268" s="89">
        <f t="shared" si="125"/>
        <v>0</v>
      </c>
      <c r="Q268" s="89">
        <v>795</v>
      </c>
      <c r="R268" s="89">
        <f t="shared" si="125"/>
        <v>0</v>
      </c>
      <c r="S268" s="89">
        <f t="shared" si="125"/>
        <v>0</v>
      </c>
      <c r="T268" s="89">
        <f t="shared" si="125"/>
        <v>58715.198479999999</v>
      </c>
      <c r="U268" s="89">
        <f t="shared" si="125"/>
        <v>54715.198479999999</v>
      </c>
    </row>
    <row r="269" spans="1:21" x14ac:dyDescent="0.25">
      <c r="A269" s="116"/>
      <c r="B269" s="118"/>
      <c r="C269" s="118"/>
      <c r="D269" s="57"/>
      <c r="E269" s="90"/>
      <c r="F269" s="90"/>
      <c r="G269" s="90"/>
      <c r="H269" s="90"/>
      <c r="I269" s="90"/>
      <c r="J269" s="119"/>
      <c r="K269" s="119"/>
      <c r="L269" s="90"/>
      <c r="M269" s="90"/>
      <c r="N269" s="90"/>
      <c r="O269" s="90"/>
      <c r="P269" s="120"/>
      <c r="Q269" s="121"/>
      <c r="R269" s="90"/>
      <c r="S269" s="90"/>
      <c r="T269" s="119"/>
      <c r="U269" s="119"/>
    </row>
    <row r="270" spans="1:21" x14ac:dyDescent="0.25">
      <c r="A270" s="123" t="s">
        <v>481</v>
      </c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5"/>
    </row>
    <row r="271" spans="1:21" ht="22.5" x14ac:dyDescent="0.25">
      <c r="A271" s="33" t="s">
        <v>55</v>
      </c>
      <c r="B271" s="33" t="s">
        <v>13</v>
      </c>
      <c r="C271" s="33" t="s">
        <v>66</v>
      </c>
      <c r="D271" s="33" t="s">
        <v>21</v>
      </c>
      <c r="E271" s="75" t="s">
        <v>15</v>
      </c>
      <c r="F271" s="75" t="s">
        <v>14</v>
      </c>
      <c r="G271" s="75" t="s">
        <v>52</v>
      </c>
      <c r="H271" s="75" t="s">
        <v>58</v>
      </c>
      <c r="I271" s="76" t="s">
        <v>156</v>
      </c>
      <c r="J271" s="76" t="s">
        <v>157</v>
      </c>
      <c r="K271" s="76" t="s">
        <v>158</v>
      </c>
      <c r="L271" s="76" t="s">
        <v>159</v>
      </c>
      <c r="M271" s="75" t="s">
        <v>160</v>
      </c>
      <c r="N271" s="75" t="s">
        <v>53</v>
      </c>
      <c r="O271" s="75" t="s">
        <v>54</v>
      </c>
      <c r="P271" s="75" t="s">
        <v>16</v>
      </c>
      <c r="Q271" s="75" t="s">
        <v>237</v>
      </c>
      <c r="R271" s="75" t="s">
        <v>57</v>
      </c>
      <c r="S271" s="75" t="s">
        <v>64</v>
      </c>
      <c r="T271" s="75" t="s">
        <v>62</v>
      </c>
      <c r="U271" s="75" t="s">
        <v>63</v>
      </c>
    </row>
    <row r="272" spans="1:21" x14ac:dyDescent="0.25">
      <c r="A272" s="37">
        <v>153</v>
      </c>
      <c r="B272" s="38" t="s">
        <v>56</v>
      </c>
      <c r="C272" s="31" t="s">
        <v>333</v>
      </c>
      <c r="D272" s="46">
        <v>15</v>
      </c>
      <c r="E272" s="80">
        <v>414.83</v>
      </c>
      <c r="F272" s="80">
        <f t="shared" ref="F272" si="126">D272*E272</f>
        <v>6222.45</v>
      </c>
      <c r="G272" s="80">
        <v>400</v>
      </c>
      <c r="H272" s="81"/>
      <c r="I272" s="80">
        <f>VLOOKUP($F$73,Tabisr,1)</f>
        <v>5925.91</v>
      </c>
      <c r="J272" s="81">
        <f>+F272-I272</f>
        <v>296.53999999999996</v>
      </c>
      <c r="K272" s="81">
        <f>VLOOKUP($F$73,Tabisr,4)</f>
        <v>0.21360000000000001</v>
      </c>
      <c r="L272" s="80">
        <f>(F272-4244.01)*17.92%</f>
        <v>354.53644800000001</v>
      </c>
      <c r="M272" s="80">
        <v>389.05</v>
      </c>
      <c r="N272" s="80">
        <v>690.94</v>
      </c>
      <c r="O272" s="80">
        <f>VLOOKUP($F$73,Tabsub,3)</f>
        <v>0</v>
      </c>
      <c r="P272" s="80"/>
      <c r="Q272" s="85"/>
      <c r="R272" s="80"/>
      <c r="S272" s="80"/>
      <c r="T272" s="81">
        <v>4731.51</v>
      </c>
      <c r="U272" s="81">
        <v>4331.51</v>
      </c>
    </row>
    <row r="273" spans="1:21" x14ac:dyDescent="0.25">
      <c r="A273" s="37">
        <v>154</v>
      </c>
      <c r="B273" s="38" t="s">
        <v>33</v>
      </c>
      <c r="C273" s="38" t="s">
        <v>128</v>
      </c>
      <c r="D273" s="46">
        <v>15</v>
      </c>
      <c r="E273" s="80">
        <v>253.77</v>
      </c>
      <c r="F273" s="80">
        <f>D273*E273</f>
        <v>3806.55</v>
      </c>
      <c r="G273" s="80">
        <v>400</v>
      </c>
      <c r="H273" s="94"/>
      <c r="I273" s="80">
        <f>VLOOKUP($F$273,Tabisr,1)</f>
        <v>2422.81</v>
      </c>
      <c r="J273" s="81">
        <f>+F273-I273</f>
        <v>1383.7400000000002</v>
      </c>
      <c r="K273" s="81">
        <f>VLOOKUP($F$273,Tabisr,4)</f>
        <v>0.10879999999999999</v>
      </c>
      <c r="L273" s="80">
        <f>(F273-2077.51)*10.88%</f>
        <v>188.119552</v>
      </c>
      <c r="M273" s="80">
        <v>121.95</v>
      </c>
      <c r="N273" s="80">
        <f>M273+L273</f>
        <v>310.06955199999999</v>
      </c>
      <c r="O273" s="80">
        <f>VLOOKUP($F$273,Tabsub,3)</f>
        <v>0</v>
      </c>
      <c r="P273" s="80"/>
      <c r="Q273" s="85"/>
      <c r="R273" s="80"/>
      <c r="S273" s="80"/>
      <c r="T273" s="81">
        <v>3896.4804480000003</v>
      </c>
      <c r="U273" s="81">
        <v>3496.4804480000003</v>
      </c>
    </row>
    <row r="274" spans="1:21" x14ac:dyDescent="0.25">
      <c r="A274" s="37">
        <v>156</v>
      </c>
      <c r="B274" s="51" t="s">
        <v>372</v>
      </c>
      <c r="C274" s="38" t="s">
        <v>128</v>
      </c>
      <c r="D274" s="46">
        <v>15</v>
      </c>
      <c r="E274" s="80">
        <v>253.77</v>
      </c>
      <c r="F274" s="80">
        <f>D274*E274</f>
        <v>3806.55</v>
      </c>
      <c r="G274" s="80">
        <v>400</v>
      </c>
      <c r="H274" s="94"/>
      <c r="I274" s="80">
        <f>VLOOKUP($F$274,Tabisr,1)</f>
        <v>2422.81</v>
      </c>
      <c r="J274" s="81">
        <f>+F274-I274</f>
        <v>1383.7400000000002</v>
      </c>
      <c r="K274" s="81">
        <f>VLOOKUP($F$274,Tabisr,4)</f>
        <v>0.10879999999999999</v>
      </c>
      <c r="L274" s="80">
        <f>(F274-2077.51)*10.88%</f>
        <v>188.119552</v>
      </c>
      <c r="M274" s="80">
        <v>121.95</v>
      </c>
      <c r="N274" s="80">
        <f>M274+L274</f>
        <v>310.06955199999999</v>
      </c>
      <c r="O274" s="80">
        <f>VLOOKUP($F$273,Tabsub,3)</f>
        <v>0</v>
      </c>
      <c r="P274" s="80"/>
      <c r="Q274" s="85"/>
      <c r="R274" s="80"/>
      <c r="S274" s="80"/>
      <c r="T274" s="81">
        <v>3896.4804480000003</v>
      </c>
      <c r="U274" s="81">
        <v>3496.4804480000003</v>
      </c>
    </row>
    <row r="275" spans="1:21" x14ac:dyDescent="0.25">
      <c r="A275" s="37">
        <v>157</v>
      </c>
      <c r="B275" s="38" t="s">
        <v>134</v>
      </c>
      <c r="C275" s="38" t="s">
        <v>128</v>
      </c>
      <c r="D275" s="46">
        <v>15</v>
      </c>
      <c r="E275" s="80">
        <v>253.77</v>
      </c>
      <c r="F275" s="80">
        <f>D275*E275</f>
        <v>3806.55</v>
      </c>
      <c r="G275" s="80">
        <v>400</v>
      </c>
      <c r="H275" s="94"/>
      <c r="I275" s="80">
        <f>VLOOKUP($F$275,Tabisr,1)</f>
        <v>2422.81</v>
      </c>
      <c r="J275" s="81">
        <f>+F275-I275</f>
        <v>1383.7400000000002</v>
      </c>
      <c r="K275" s="81">
        <f>VLOOKUP($F$275,Tabisr,4)</f>
        <v>0.10879999999999999</v>
      </c>
      <c r="L275" s="80">
        <f>(F275-2077.51)*10.88%</f>
        <v>188.119552</v>
      </c>
      <c r="M275" s="80">
        <v>121.95</v>
      </c>
      <c r="N275" s="80">
        <f>M275+L275</f>
        <v>310.06955199999999</v>
      </c>
      <c r="O275" s="80">
        <f>VLOOKUP($F$273,Tabsub,3)</f>
        <v>0</v>
      </c>
      <c r="P275" s="80"/>
      <c r="Q275" s="85"/>
      <c r="R275" s="80"/>
      <c r="S275" s="80"/>
      <c r="T275" s="81">
        <v>3896.4804480000003</v>
      </c>
      <c r="U275" s="81">
        <v>3496.4804480000003</v>
      </c>
    </row>
    <row r="276" spans="1:21" x14ac:dyDescent="0.25">
      <c r="A276" s="116"/>
      <c r="B276" s="118"/>
      <c r="C276" s="118"/>
      <c r="D276" s="57"/>
      <c r="E276" s="90"/>
      <c r="F276" s="89">
        <f>SUM(F272:F275)</f>
        <v>17642.099999999999</v>
      </c>
      <c r="G276" s="89">
        <f t="shared" ref="G276:U276" si="127">SUM(G272:G275)</f>
        <v>1600</v>
      </c>
      <c r="H276" s="89">
        <f t="shared" si="127"/>
        <v>0</v>
      </c>
      <c r="I276" s="89">
        <f t="shared" si="127"/>
        <v>13194.339999999998</v>
      </c>
      <c r="J276" s="89">
        <f t="shared" si="127"/>
        <v>4447.76</v>
      </c>
      <c r="K276" s="89">
        <f t="shared" si="127"/>
        <v>0.54</v>
      </c>
      <c r="L276" s="89">
        <f t="shared" si="127"/>
        <v>918.89510399999995</v>
      </c>
      <c r="M276" s="89">
        <f t="shared" si="127"/>
        <v>754.90000000000009</v>
      </c>
      <c r="N276" s="89">
        <f t="shared" si="127"/>
        <v>1621.1486559999998</v>
      </c>
      <c r="O276" s="89">
        <f t="shared" si="127"/>
        <v>0</v>
      </c>
      <c r="P276" s="89">
        <v>1200</v>
      </c>
      <c r="Q276" s="89">
        <f t="shared" si="127"/>
        <v>0</v>
      </c>
      <c r="R276" s="89">
        <f t="shared" si="127"/>
        <v>0</v>
      </c>
      <c r="S276" s="89">
        <f t="shared" si="127"/>
        <v>0</v>
      </c>
      <c r="T276" s="89">
        <f t="shared" si="127"/>
        <v>16420.951344000001</v>
      </c>
      <c r="U276" s="89">
        <f t="shared" si="127"/>
        <v>14820.951344000001</v>
      </c>
    </row>
    <row r="277" spans="1:21" x14ac:dyDescent="0.25">
      <c r="A277" s="116"/>
      <c r="B277" s="118"/>
      <c r="C277" s="118"/>
      <c r="D277" s="57"/>
      <c r="E277" s="90"/>
      <c r="F277" s="90"/>
      <c r="G277" s="90"/>
      <c r="H277" s="122"/>
      <c r="I277" s="90"/>
      <c r="J277" s="119"/>
      <c r="K277" s="119"/>
      <c r="L277" s="90"/>
      <c r="M277" s="90"/>
      <c r="N277" s="90"/>
      <c r="O277" s="90"/>
      <c r="P277" s="90"/>
      <c r="Q277" s="91"/>
      <c r="R277" s="90"/>
      <c r="S277" s="90"/>
      <c r="T277" s="119"/>
      <c r="U277" s="119"/>
    </row>
    <row r="278" spans="1:21" x14ac:dyDescent="0.25">
      <c r="A278" s="123" t="s">
        <v>482</v>
      </c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5"/>
    </row>
    <row r="279" spans="1:21" ht="22.5" x14ac:dyDescent="0.25">
      <c r="A279" s="33" t="s">
        <v>55</v>
      </c>
      <c r="B279" s="33" t="s">
        <v>13</v>
      </c>
      <c r="C279" s="33" t="s">
        <v>66</v>
      </c>
      <c r="D279" s="33" t="s">
        <v>21</v>
      </c>
      <c r="E279" s="75" t="s">
        <v>15</v>
      </c>
      <c r="F279" s="75" t="s">
        <v>14</v>
      </c>
      <c r="G279" s="75" t="s">
        <v>52</v>
      </c>
      <c r="H279" s="75" t="s">
        <v>58</v>
      </c>
      <c r="I279" s="76" t="s">
        <v>156</v>
      </c>
      <c r="J279" s="76" t="s">
        <v>157</v>
      </c>
      <c r="K279" s="76" t="s">
        <v>158</v>
      </c>
      <c r="L279" s="76" t="s">
        <v>159</v>
      </c>
      <c r="M279" s="75" t="s">
        <v>160</v>
      </c>
      <c r="N279" s="75" t="s">
        <v>53</v>
      </c>
      <c r="O279" s="75" t="s">
        <v>54</v>
      </c>
      <c r="P279" s="75" t="s">
        <v>16</v>
      </c>
      <c r="Q279" s="75" t="s">
        <v>237</v>
      </c>
      <c r="R279" s="75" t="s">
        <v>57</v>
      </c>
      <c r="S279" s="75" t="s">
        <v>64</v>
      </c>
      <c r="T279" s="75" t="s">
        <v>62</v>
      </c>
      <c r="U279" s="75" t="s">
        <v>63</v>
      </c>
    </row>
    <row r="280" spans="1:21" x14ac:dyDescent="0.25">
      <c r="A280" s="37">
        <v>168</v>
      </c>
      <c r="B280" s="38" t="s">
        <v>32</v>
      </c>
      <c r="C280" s="38" t="s">
        <v>129</v>
      </c>
      <c r="D280" s="46">
        <v>15</v>
      </c>
      <c r="E280" s="80">
        <v>260.62</v>
      </c>
      <c r="F280" s="80">
        <f>D280*E280</f>
        <v>3909.3</v>
      </c>
      <c r="G280" s="80">
        <v>400</v>
      </c>
      <c r="H280" s="80"/>
      <c r="I280" s="80">
        <f>VLOOKUP($F$280,Tabisr,1)</f>
        <v>2422.81</v>
      </c>
      <c r="J280" s="81">
        <f>+F280-I280</f>
        <v>1486.4900000000002</v>
      </c>
      <c r="K280" s="81">
        <f>VLOOKUP($F$280,Tabisr,4)</f>
        <v>0.10879999999999999</v>
      </c>
      <c r="L280" s="80">
        <f>(F280-2077.51)*10.88%-37.95</f>
        <v>161.34875199999999</v>
      </c>
      <c r="M280" s="80">
        <v>121.95</v>
      </c>
      <c r="N280" s="80">
        <f>M280+L280</f>
        <v>283.29875199999998</v>
      </c>
      <c r="O280" s="80">
        <f>VLOOKUP($F$273,Tabsub,3)</f>
        <v>0</v>
      </c>
      <c r="P280" s="80"/>
      <c r="Q280" s="85"/>
      <c r="R280" s="80"/>
      <c r="S280" s="80"/>
      <c r="T280" s="81">
        <v>4026.001248</v>
      </c>
      <c r="U280" s="81">
        <v>3626.001248</v>
      </c>
    </row>
    <row r="281" spans="1:21" x14ac:dyDescent="0.25">
      <c r="A281" s="37">
        <v>169</v>
      </c>
      <c r="B281" s="38" t="s">
        <v>425</v>
      </c>
      <c r="C281" s="38" t="s">
        <v>129</v>
      </c>
      <c r="D281" s="46">
        <v>15</v>
      </c>
      <c r="E281" s="80">
        <v>260.62</v>
      </c>
      <c r="F281" s="80">
        <f t="shared" ref="F281" si="128">D281*E281</f>
        <v>3909.3</v>
      </c>
      <c r="G281" s="80">
        <v>400</v>
      </c>
      <c r="H281" s="80"/>
      <c r="I281" s="80">
        <f>VLOOKUP($F$280,Tabisr,1)</f>
        <v>2422.81</v>
      </c>
      <c r="J281" s="81">
        <f t="shared" ref="J281" si="129">+F281-I281</f>
        <v>1486.4900000000002</v>
      </c>
      <c r="K281" s="81">
        <f>VLOOKUP($F$280,Tabisr,4)</f>
        <v>0.10879999999999999</v>
      </c>
      <c r="L281" s="80">
        <f>(F281-2077.51)*10.88%-37.95</f>
        <v>161.34875199999999</v>
      </c>
      <c r="M281" s="80">
        <v>121.95</v>
      </c>
      <c r="N281" s="80">
        <f t="shared" ref="N281" si="130">M281+L281</f>
        <v>283.29875199999998</v>
      </c>
      <c r="O281" s="80">
        <f>VLOOKUP($F$273,Tabsub,3)</f>
        <v>0</v>
      </c>
      <c r="P281" s="80"/>
      <c r="Q281" s="85"/>
      <c r="R281" s="80"/>
      <c r="S281" s="80"/>
      <c r="T281" s="81">
        <v>4026.001248</v>
      </c>
      <c r="U281" s="81">
        <v>3626.001248</v>
      </c>
    </row>
    <row r="282" spans="1:21" x14ac:dyDescent="0.25">
      <c r="A282" s="37">
        <v>170</v>
      </c>
      <c r="B282" s="38" t="s">
        <v>345</v>
      </c>
      <c r="C282" s="38" t="s">
        <v>87</v>
      </c>
      <c r="D282" s="46">
        <v>15</v>
      </c>
      <c r="E282" s="80">
        <v>260.62</v>
      </c>
      <c r="F282" s="80">
        <f t="shared" ref="F282" si="131">D282*E282</f>
        <v>3909.3</v>
      </c>
      <c r="G282" s="80">
        <v>400</v>
      </c>
      <c r="H282" s="81"/>
      <c r="I282" s="80">
        <f>VLOOKUP($F$283,Tabisr,1)</f>
        <v>2422.81</v>
      </c>
      <c r="J282" s="81">
        <f t="shared" ref="J282" si="132">+F282-I282</f>
        <v>1486.4900000000002</v>
      </c>
      <c r="K282" s="81">
        <f>VLOOKUP($F$283,Tabisr,4)</f>
        <v>0.10879999999999999</v>
      </c>
      <c r="L282" s="80">
        <f>(F282-3651.01)*16%</f>
        <v>41.326399999999992</v>
      </c>
      <c r="M282" s="80">
        <v>293.25</v>
      </c>
      <c r="N282" s="80">
        <f t="shared" ref="N282" si="133">M282+L282</f>
        <v>334.57639999999998</v>
      </c>
      <c r="O282" s="80">
        <f>VLOOKUP($F$283,Tabsub,3)</f>
        <v>0</v>
      </c>
      <c r="P282" s="80"/>
      <c r="Q282" s="85"/>
      <c r="R282" s="80"/>
      <c r="S282" s="80"/>
      <c r="T282" s="81">
        <v>2674.7236000000003</v>
      </c>
      <c r="U282" s="81">
        <v>2274.7236000000003</v>
      </c>
    </row>
    <row r="283" spans="1:21" x14ac:dyDescent="0.25">
      <c r="A283" s="37">
        <v>171</v>
      </c>
      <c r="B283" s="38" t="s">
        <v>61</v>
      </c>
      <c r="C283" s="38" t="s">
        <v>87</v>
      </c>
      <c r="D283" s="46">
        <v>15</v>
      </c>
      <c r="E283" s="80">
        <v>260.62</v>
      </c>
      <c r="F283" s="80">
        <f>D283*E283</f>
        <v>3909.3</v>
      </c>
      <c r="G283" s="80">
        <v>400</v>
      </c>
      <c r="H283" s="81"/>
      <c r="I283" s="80">
        <f>VLOOKUP($F$283,Tabisr,1)</f>
        <v>2422.81</v>
      </c>
      <c r="J283" s="81">
        <f>+F283-I283</f>
        <v>1486.4900000000002</v>
      </c>
      <c r="K283" s="81">
        <f>VLOOKUP($F$283,Tabisr,4)</f>
        <v>0.10879999999999999</v>
      </c>
      <c r="L283" s="80">
        <f>(F283-3651.01)*16%</f>
        <v>41.326399999999992</v>
      </c>
      <c r="M283" s="80">
        <v>293.25</v>
      </c>
      <c r="N283" s="80">
        <f>M283+L283</f>
        <v>334.57639999999998</v>
      </c>
      <c r="O283" s="80">
        <f>VLOOKUP($F$283,Tabsub,3)</f>
        <v>0</v>
      </c>
      <c r="P283" s="80"/>
      <c r="Q283" s="85"/>
      <c r="R283" s="80"/>
      <c r="S283" s="80"/>
      <c r="T283" s="81">
        <v>3974.7236000000003</v>
      </c>
      <c r="U283" s="81">
        <v>3574.7236000000003</v>
      </c>
    </row>
    <row r="284" spans="1:21" x14ac:dyDescent="0.25">
      <c r="A284" s="37">
        <v>172</v>
      </c>
      <c r="B284" s="38" t="s">
        <v>338</v>
      </c>
      <c r="C284" s="38" t="s">
        <v>87</v>
      </c>
      <c r="D284" s="46">
        <v>15</v>
      </c>
      <c r="E284" s="80">
        <v>260.62</v>
      </c>
      <c r="F284" s="80">
        <f t="shared" ref="F284" si="134">D284*E284</f>
        <v>3909.3</v>
      </c>
      <c r="G284" s="80">
        <v>400</v>
      </c>
      <c r="H284" s="81"/>
      <c r="I284" s="80">
        <f>VLOOKUP($F$283,Tabisr,1)</f>
        <v>2422.81</v>
      </c>
      <c r="J284" s="81">
        <f>+F284-I284</f>
        <v>1486.4900000000002</v>
      </c>
      <c r="K284" s="81">
        <f>VLOOKUP($F$283,Tabisr,4)</f>
        <v>0.10879999999999999</v>
      </c>
      <c r="L284" s="80">
        <f>(F284-3651.01)*16%</f>
        <v>41.326399999999992</v>
      </c>
      <c r="M284" s="80">
        <v>293.25</v>
      </c>
      <c r="N284" s="80">
        <f t="shared" ref="N284" si="135">M284+L284</f>
        <v>334.57639999999998</v>
      </c>
      <c r="O284" s="80">
        <f>VLOOKUP($F$283,Tabsub,3)</f>
        <v>0</v>
      </c>
      <c r="P284" s="80"/>
      <c r="Q284" s="85"/>
      <c r="R284" s="80"/>
      <c r="S284" s="80"/>
      <c r="T284" s="81">
        <v>3974.7236000000003</v>
      </c>
      <c r="U284" s="81">
        <v>3574.7236000000003</v>
      </c>
    </row>
    <row r="285" spans="1:21" x14ac:dyDescent="0.25">
      <c r="A285" s="37">
        <v>173</v>
      </c>
      <c r="B285" s="38" t="s">
        <v>239</v>
      </c>
      <c r="C285" s="31" t="s">
        <v>87</v>
      </c>
      <c r="D285" s="46"/>
      <c r="E285" s="80"/>
      <c r="F285" s="80"/>
      <c r="G285" s="80"/>
      <c r="H285" s="80"/>
      <c r="I285" s="80"/>
      <c r="J285" s="81"/>
      <c r="K285" s="81"/>
      <c r="L285" s="80"/>
      <c r="M285" s="80"/>
      <c r="N285" s="80"/>
      <c r="O285" s="80"/>
      <c r="P285" s="80"/>
      <c r="Q285" s="85"/>
      <c r="R285" s="80"/>
      <c r="S285" s="80"/>
      <c r="T285" s="81"/>
      <c r="U285" s="81"/>
    </row>
    <row r="286" spans="1:21" ht="22.5" x14ac:dyDescent="0.25">
      <c r="A286" s="37">
        <v>174</v>
      </c>
      <c r="B286" s="38" t="s">
        <v>59</v>
      </c>
      <c r="C286" s="38" t="s">
        <v>84</v>
      </c>
      <c r="D286" s="46">
        <v>15</v>
      </c>
      <c r="E286" s="80">
        <v>260.62</v>
      </c>
      <c r="F286" s="80">
        <f>D286*E286</f>
        <v>3909.3</v>
      </c>
      <c r="G286" s="80">
        <v>400</v>
      </c>
      <c r="H286" s="81"/>
      <c r="I286" s="80">
        <f>VLOOKUP($F$286,Tabisr,1)</f>
        <v>2422.81</v>
      </c>
      <c r="J286" s="81">
        <f>+F286-I286</f>
        <v>1486.4900000000002</v>
      </c>
      <c r="K286" s="81">
        <f>VLOOKUP($F$286,Tabisr,4)</f>
        <v>0.10879999999999999</v>
      </c>
      <c r="L286" s="80">
        <f>(F286-3651.01)*16%</f>
        <v>41.326399999999992</v>
      </c>
      <c r="M286" s="80">
        <v>293.25</v>
      </c>
      <c r="N286" s="80">
        <f>M286+L286</f>
        <v>334.57639999999998</v>
      </c>
      <c r="O286" s="80">
        <f>VLOOKUP($F$286,Tabsub,3)</f>
        <v>0</v>
      </c>
      <c r="P286" s="80"/>
      <c r="Q286" s="85"/>
      <c r="R286" s="80"/>
      <c r="S286" s="80"/>
      <c r="T286" s="81">
        <v>3974.7236000000003</v>
      </c>
      <c r="U286" s="81">
        <v>3574.7236000000003</v>
      </c>
    </row>
    <row r="287" spans="1:21" x14ac:dyDescent="0.25">
      <c r="A287" s="116"/>
      <c r="B287" s="118"/>
      <c r="C287" s="118"/>
      <c r="D287" s="57"/>
      <c r="E287" s="90"/>
      <c r="F287" s="89">
        <f>SUM(F280:F286)</f>
        <v>23455.8</v>
      </c>
      <c r="G287" s="89">
        <f t="shared" ref="G287:U287" si="136">SUM(G280:G286)</f>
        <v>2400</v>
      </c>
      <c r="H287" s="89">
        <f t="shared" si="136"/>
        <v>0</v>
      </c>
      <c r="I287" s="89">
        <f t="shared" si="136"/>
        <v>14536.859999999999</v>
      </c>
      <c r="J287" s="89">
        <f t="shared" si="136"/>
        <v>8918.94</v>
      </c>
      <c r="K287" s="89">
        <f t="shared" si="136"/>
        <v>0.65279999999999994</v>
      </c>
      <c r="L287" s="89">
        <f t="shared" si="136"/>
        <v>488.00310399999989</v>
      </c>
      <c r="M287" s="89">
        <f t="shared" si="136"/>
        <v>1416.9</v>
      </c>
      <c r="N287" s="89">
        <f t="shared" si="136"/>
        <v>1904.9031039999998</v>
      </c>
      <c r="O287" s="89">
        <f t="shared" si="136"/>
        <v>0</v>
      </c>
      <c r="P287" s="89">
        <v>1300</v>
      </c>
      <c r="Q287" s="89">
        <f t="shared" si="136"/>
        <v>0</v>
      </c>
      <c r="R287" s="89">
        <f t="shared" si="136"/>
        <v>0</v>
      </c>
      <c r="S287" s="89">
        <f t="shared" si="136"/>
        <v>0</v>
      </c>
      <c r="T287" s="89">
        <f t="shared" si="136"/>
        <v>22650.896896000002</v>
      </c>
      <c r="U287" s="89">
        <f t="shared" si="136"/>
        <v>20250.896896000002</v>
      </c>
    </row>
    <row r="288" spans="1:21" x14ac:dyDescent="0.25">
      <c r="A288" s="116"/>
      <c r="B288" s="118"/>
      <c r="C288" s="118"/>
      <c r="D288" s="57"/>
      <c r="E288" s="90"/>
      <c r="F288" s="90"/>
      <c r="G288" s="90"/>
      <c r="H288" s="90"/>
      <c r="I288" s="90"/>
      <c r="J288" s="119"/>
      <c r="K288" s="119"/>
      <c r="L288" s="90"/>
      <c r="M288" s="90"/>
      <c r="N288" s="90"/>
      <c r="O288" s="90"/>
      <c r="P288" s="90"/>
      <c r="Q288" s="91"/>
      <c r="R288" s="90"/>
      <c r="S288" s="90"/>
      <c r="T288" s="119"/>
      <c r="U288" s="119"/>
    </row>
    <row r="289" spans="1:21" x14ac:dyDescent="0.25">
      <c r="A289" s="129" t="s">
        <v>483</v>
      </c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</row>
    <row r="290" spans="1:21" ht="22.5" x14ac:dyDescent="0.25">
      <c r="A290" s="33" t="s">
        <v>55</v>
      </c>
      <c r="B290" s="33" t="s">
        <v>13</v>
      </c>
      <c r="C290" s="33" t="s">
        <v>66</v>
      </c>
      <c r="D290" s="33" t="s">
        <v>21</v>
      </c>
      <c r="E290" s="75" t="s">
        <v>15</v>
      </c>
      <c r="F290" s="75" t="s">
        <v>14</v>
      </c>
      <c r="G290" s="75" t="s">
        <v>52</v>
      </c>
      <c r="H290" s="75" t="s">
        <v>58</v>
      </c>
      <c r="I290" s="76" t="s">
        <v>156</v>
      </c>
      <c r="J290" s="76" t="s">
        <v>157</v>
      </c>
      <c r="K290" s="76" t="s">
        <v>158</v>
      </c>
      <c r="L290" s="76" t="s">
        <v>159</v>
      </c>
      <c r="M290" s="75" t="s">
        <v>160</v>
      </c>
      <c r="N290" s="75" t="s">
        <v>53</v>
      </c>
      <c r="O290" s="75" t="s">
        <v>54</v>
      </c>
      <c r="P290" s="75" t="s">
        <v>16</v>
      </c>
      <c r="Q290" s="75" t="s">
        <v>237</v>
      </c>
      <c r="R290" s="75" t="s">
        <v>57</v>
      </c>
      <c r="S290" s="75" t="s">
        <v>64</v>
      </c>
      <c r="T290" s="75" t="s">
        <v>62</v>
      </c>
      <c r="U290" s="75" t="s">
        <v>63</v>
      </c>
    </row>
    <row r="291" spans="1:21" x14ac:dyDescent="0.25">
      <c r="A291" s="37">
        <v>175</v>
      </c>
      <c r="B291" s="38" t="s">
        <v>7</v>
      </c>
      <c r="C291" s="38" t="s">
        <v>115</v>
      </c>
      <c r="D291" s="46">
        <v>15</v>
      </c>
      <c r="E291" s="80">
        <v>312.26</v>
      </c>
      <c r="F291" s="80">
        <f t="shared" ref="F291" si="137">D291*E291</f>
        <v>4683.8999999999996</v>
      </c>
      <c r="G291" s="80">
        <v>400</v>
      </c>
      <c r="H291" s="81"/>
      <c r="I291" s="80">
        <f>VLOOKUP($F$291,Tabisr,1)</f>
        <v>4257.91</v>
      </c>
      <c r="J291" s="81">
        <f>+F291-I291</f>
        <v>425.98999999999978</v>
      </c>
      <c r="K291" s="81">
        <f>VLOOKUP($F$291,Tabisr,4)</f>
        <v>0.16</v>
      </c>
      <c r="L291" s="80">
        <f>(F291-3651.01)*16%</f>
        <v>165.2623999999999</v>
      </c>
      <c r="M291" s="80">
        <v>293.25</v>
      </c>
      <c r="N291" s="80">
        <f>M291+L291</f>
        <v>458.5123999999999</v>
      </c>
      <c r="O291" s="80">
        <f>VLOOKUP($F$291,Tabsub,3)</f>
        <v>0</v>
      </c>
      <c r="P291" s="80"/>
      <c r="Q291" s="85"/>
      <c r="R291" s="80"/>
      <c r="S291" s="80"/>
      <c r="T291" s="81">
        <v>3820.3876</v>
      </c>
      <c r="U291" s="81">
        <v>3420.3876</v>
      </c>
    </row>
    <row r="292" spans="1:21" x14ac:dyDescent="0.25">
      <c r="A292" s="37">
        <v>176</v>
      </c>
      <c r="B292" s="38" t="s">
        <v>4</v>
      </c>
      <c r="C292" s="31" t="s">
        <v>80</v>
      </c>
      <c r="D292" s="46">
        <v>15</v>
      </c>
      <c r="E292" s="80">
        <v>264.56</v>
      </c>
      <c r="F292" s="80">
        <f t="shared" ref="F292:F301" si="138">D292*E292</f>
        <v>3968.4</v>
      </c>
      <c r="G292" s="80">
        <v>400</v>
      </c>
      <c r="H292" s="81"/>
      <c r="I292" s="80">
        <f>VLOOKUP($F$293,Tabisr,1)</f>
        <v>2422.81</v>
      </c>
      <c r="J292" s="81">
        <f>+F292-I292</f>
        <v>1545.5900000000001</v>
      </c>
      <c r="K292" s="81">
        <f>VLOOKUP($F$293,Tabisr,4)</f>
        <v>0.10879999999999999</v>
      </c>
      <c r="L292" s="80">
        <f>(F292-3651.01)*16%</f>
        <v>50.782399999999981</v>
      </c>
      <c r="M292" s="80">
        <v>293.25</v>
      </c>
      <c r="N292" s="80">
        <f>M292+L292</f>
        <v>344.0324</v>
      </c>
      <c r="O292" s="80"/>
      <c r="P292" s="80"/>
      <c r="Q292" s="85"/>
      <c r="R292" s="80"/>
      <c r="S292" s="80"/>
      <c r="T292" s="81">
        <v>944.36759999999958</v>
      </c>
      <c r="U292" s="81">
        <v>544.36759999999958</v>
      </c>
    </row>
    <row r="293" spans="1:21" x14ac:dyDescent="0.25">
      <c r="A293" s="37">
        <v>177</v>
      </c>
      <c r="B293" s="38" t="s">
        <v>455</v>
      </c>
      <c r="C293" s="31" t="s">
        <v>365</v>
      </c>
      <c r="D293" s="46">
        <v>14</v>
      </c>
      <c r="E293" s="80">
        <v>264.56</v>
      </c>
      <c r="F293" s="80">
        <f t="shared" si="138"/>
        <v>3703.84</v>
      </c>
      <c r="G293" s="80">
        <v>400</v>
      </c>
      <c r="H293" s="81">
        <f>E293*2</f>
        <v>529.12</v>
      </c>
      <c r="I293" s="80">
        <f>VLOOKUP($F$293,Tabisr,1)</f>
        <v>2422.81</v>
      </c>
      <c r="J293" s="81">
        <f>+F293-I293</f>
        <v>1281.0300000000002</v>
      </c>
      <c r="K293" s="81">
        <f>VLOOKUP($F$293,Tabisr,4)</f>
        <v>0.10879999999999999</v>
      </c>
      <c r="L293" s="80">
        <f>(F293-3651.01)*16%</f>
        <v>8.4527999999999892</v>
      </c>
      <c r="M293" s="80">
        <v>293.25</v>
      </c>
      <c r="N293" s="80">
        <f>M293+L293</f>
        <v>301.70279999999997</v>
      </c>
      <c r="O293" s="80"/>
      <c r="P293" s="80"/>
      <c r="Q293" s="80"/>
      <c r="R293" s="80"/>
      <c r="S293" s="80"/>
      <c r="T293" s="81">
        <v>4331.2572</v>
      </c>
      <c r="U293" s="81">
        <v>3931.2572</v>
      </c>
    </row>
    <row r="294" spans="1:21" x14ac:dyDescent="0.25">
      <c r="A294" s="37">
        <v>178</v>
      </c>
      <c r="B294" s="38" t="s">
        <v>123</v>
      </c>
      <c r="C294" s="38" t="s">
        <v>80</v>
      </c>
      <c r="D294" s="46">
        <v>15</v>
      </c>
      <c r="E294" s="80">
        <v>264.56</v>
      </c>
      <c r="F294" s="80">
        <f t="shared" si="138"/>
        <v>3968.4</v>
      </c>
      <c r="G294" s="80">
        <v>400</v>
      </c>
      <c r="H294" s="81">
        <f>E294*2</f>
        <v>529.12</v>
      </c>
      <c r="I294" s="80">
        <f>VLOOKUP($F$293,Tabisr,1)</f>
        <v>2422.81</v>
      </c>
      <c r="J294" s="81">
        <f>+F294-I294</f>
        <v>1545.5900000000001</v>
      </c>
      <c r="K294" s="81">
        <f>VLOOKUP($F$293,Tabisr,4)</f>
        <v>0.10879999999999999</v>
      </c>
      <c r="L294" s="80">
        <f>(F294-3651.01)*16%</f>
        <v>50.782399999999981</v>
      </c>
      <c r="M294" s="80">
        <v>293.25</v>
      </c>
      <c r="N294" s="80">
        <f>M294+L294</f>
        <v>344.0324</v>
      </c>
      <c r="O294" s="80"/>
      <c r="P294" s="80"/>
      <c r="Q294" s="85"/>
      <c r="R294" s="80"/>
      <c r="S294" s="80"/>
      <c r="T294" s="81">
        <v>4553.4875999999995</v>
      </c>
      <c r="U294" s="81">
        <v>4153.4875999999995</v>
      </c>
    </row>
    <row r="295" spans="1:21" x14ac:dyDescent="0.25">
      <c r="A295" s="37">
        <v>179</v>
      </c>
      <c r="B295" s="38" t="s">
        <v>349</v>
      </c>
      <c r="C295" s="38" t="s">
        <v>79</v>
      </c>
      <c r="D295" s="46">
        <v>15</v>
      </c>
      <c r="E295" s="80">
        <v>253.77</v>
      </c>
      <c r="F295" s="80">
        <f t="shared" si="138"/>
        <v>3806.55</v>
      </c>
      <c r="G295" s="80">
        <v>400</v>
      </c>
      <c r="H295" s="81">
        <f t="shared" ref="H295:H297" si="139">E295*2</f>
        <v>507.54</v>
      </c>
      <c r="I295" s="80">
        <f>VLOOKUP($F$296,Tabisr,1)</f>
        <v>2422.81</v>
      </c>
      <c r="J295" s="81">
        <f t="shared" ref="J295" si="140">+F295-I295</f>
        <v>1383.7400000000002</v>
      </c>
      <c r="K295" s="81">
        <f>VLOOKUP($F$296,Tabisr,4)</f>
        <v>0.10879999999999999</v>
      </c>
      <c r="L295" s="80">
        <f t="shared" ref="L295" si="141">(F295-2077.51)*10.88%</f>
        <v>188.119552</v>
      </c>
      <c r="M295" s="80">
        <v>122.95</v>
      </c>
      <c r="N295" s="80">
        <v>337.68</v>
      </c>
      <c r="O295" s="80"/>
      <c r="P295" s="80"/>
      <c r="Q295" s="85"/>
      <c r="R295" s="80"/>
      <c r="S295" s="80"/>
      <c r="T295" s="81">
        <v>3076.41</v>
      </c>
      <c r="U295" s="81">
        <v>2676.41</v>
      </c>
    </row>
    <row r="296" spans="1:21" x14ac:dyDescent="0.25">
      <c r="A296" s="37">
        <v>180</v>
      </c>
      <c r="B296" s="38" t="s">
        <v>42</v>
      </c>
      <c r="C296" s="38" t="s">
        <v>79</v>
      </c>
      <c r="D296" s="46">
        <v>15</v>
      </c>
      <c r="E296" s="80">
        <v>253.77</v>
      </c>
      <c r="F296" s="80">
        <f t="shared" si="138"/>
        <v>3806.55</v>
      </c>
      <c r="G296" s="80">
        <v>400</v>
      </c>
      <c r="H296" s="81">
        <f t="shared" si="139"/>
        <v>507.54</v>
      </c>
      <c r="I296" s="80">
        <f>VLOOKUP($F$296,Tabisr,1)</f>
        <v>2422.81</v>
      </c>
      <c r="J296" s="81">
        <f t="shared" ref="J296:J301" si="142">+F296-I296</f>
        <v>1383.7400000000002</v>
      </c>
      <c r="K296" s="81">
        <f>VLOOKUP($F$296,Tabisr,4)</f>
        <v>0.10879999999999999</v>
      </c>
      <c r="L296" s="80">
        <f t="shared" ref="L296:L301" si="143">(F296-2077.51)*10.88%</f>
        <v>188.119552</v>
      </c>
      <c r="M296" s="80">
        <v>121.95</v>
      </c>
      <c r="N296" s="80">
        <v>337.68</v>
      </c>
      <c r="O296" s="80"/>
      <c r="P296" s="80"/>
      <c r="Q296" s="85"/>
      <c r="R296" s="80"/>
      <c r="S296" s="80"/>
      <c r="T296" s="81">
        <v>1936.4099999999999</v>
      </c>
      <c r="U296" s="81">
        <v>1536.4099999999999</v>
      </c>
    </row>
    <row r="297" spans="1:21" x14ac:dyDescent="0.25">
      <c r="A297" s="37">
        <v>181</v>
      </c>
      <c r="B297" s="38" t="s">
        <v>240</v>
      </c>
      <c r="C297" s="38" t="s">
        <v>79</v>
      </c>
      <c r="D297" s="46">
        <v>15</v>
      </c>
      <c r="E297" s="80">
        <v>253.77</v>
      </c>
      <c r="F297" s="80">
        <f t="shared" si="138"/>
        <v>3806.55</v>
      </c>
      <c r="G297" s="80">
        <v>400</v>
      </c>
      <c r="H297" s="81">
        <f t="shared" si="139"/>
        <v>507.54</v>
      </c>
      <c r="I297" s="80">
        <f>VLOOKUP($F$296,Tabisr,1)</f>
        <v>2422.81</v>
      </c>
      <c r="J297" s="81">
        <f t="shared" si="142"/>
        <v>1383.7400000000002</v>
      </c>
      <c r="K297" s="81">
        <f>VLOOKUP($F$296,Tabisr,4)</f>
        <v>0.10879999999999999</v>
      </c>
      <c r="L297" s="80">
        <f t="shared" si="143"/>
        <v>188.119552</v>
      </c>
      <c r="M297" s="80">
        <v>121.95</v>
      </c>
      <c r="N297" s="80">
        <v>337.68</v>
      </c>
      <c r="O297" s="80"/>
      <c r="P297" s="80"/>
      <c r="Q297" s="85"/>
      <c r="R297" s="80"/>
      <c r="S297" s="80"/>
      <c r="T297" s="81">
        <v>3126.41</v>
      </c>
      <c r="U297" s="81">
        <v>2726.41</v>
      </c>
    </row>
    <row r="298" spans="1:21" x14ac:dyDescent="0.25">
      <c r="A298" s="37">
        <v>182</v>
      </c>
      <c r="B298" s="38" t="s">
        <v>480</v>
      </c>
      <c r="C298" s="38" t="s">
        <v>79</v>
      </c>
      <c r="D298" s="46"/>
      <c r="E298" s="109"/>
      <c r="F298" s="80">
        <f t="shared" si="138"/>
        <v>0</v>
      </c>
      <c r="G298" s="80"/>
      <c r="H298" s="81"/>
      <c r="I298" s="80">
        <f>VLOOKUP($F$296,Tabisr,1)</f>
        <v>2422.81</v>
      </c>
      <c r="J298" s="81">
        <f t="shared" si="142"/>
        <v>-2422.81</v>
      </c>
      <c r="K298" s="81">
        <f>VLOOKUP($F$296,Tabisr,4)</f>
        <v>0.10879999999999999</v>
      </c>
      <c r="L298" s="80">
        <f t="shared" si="143"/>
        <v>-226.03308800000005</v>
      </c>
      <c r="M298" s="80">
        <v>122.95</v>
      </c>
      <c r="N298" s="80"/>
      <c r="O298" s="80"/>
      <c r="P298" s="80"/>
      <c r="Q298" s="85"/>
      <c r="R298" s="80"/>
      <c r="S298" s="80"/>
      <c r="T298" s="81">
        <v>0</v>
      </c>
      <c r="U298" s="81">
        <v>0</v>
      </c>
    </row>
    <row r="299" spans="1:21" x14ac:dyDescent="0.25">
      <c r="A299" s="37">
        <v>183</v>
      </c>
      <c r="B299" s="39" t="s">
        <v>336</v>
      </c>
      <c r="C299" s="39" t="s">
        <v>79</v>
      </c>
      <c r="D299" s="46">
        <v>15</v>
      </c>
      <c r="E299" s="80">
        <v>253.77</v>
      </c>
      <c r="F299" s="80">
        <f t="shared" si="138"/>
        <v>3806.55</v>
      </c>
      <c r="G299" s="80">
        <v>400</v>
      </c>
      <c r="H299" s="81">
        <f>E299*2</f>
        <v>507.54</v>
      </c>
      <c r="I299" s="80">
        <f>VLOOKUP($F$296,Tabisr,1)</f>
        <v>2422.81</v>
      </c>
      <c r="J299" s="81">
        <f t="shared" si="142"/>
        <v>1383.7400000000002</v>
      </c>
      <c r="K299" s="81">
        <f>VLOOKUP($F$296,Tabisr,4)</f>
        <v>0.10879999999999999</v>
      </c>
      <c r="L299" s="80">
        <f t="shared" si="143"/>
        <v>188.119552</v>
      </c>
      <c r="M299" s="80">
        <v>122.95</v>
      </c>
      <c r="N299" s="80">
        <v>337.68</v>
      </c>
      <c r="O299" s="80"/>
      <c r="P299" s="80"/>
      <c r="Q299" s="85"/>
      <c r="R299" s="80"/>
      <c r="S299" s="80"/>
      <c r="T299" s="81">
        <v>4376.41</v>
      </c>
      <c r="U299" s="81">
        <v>3976.41</v>
      </c>
    </row>
    <row r="300" spans="1:21" x14ac:dyDescent="0.25">
      <c r="A300" s="37">
        <v>184</v>
      </c>
      <c r="B300" s="38" t="s">
        <v>107</v>
      </c>
      <c r="C300" s="38" t="s">
        <v>78</v>
      </c>
      <c r="D300" s="46">
        <v>15</v>
      </c>
      <c r="E300" s="80">
        <v>253.77</v>
      </c>
      <c r="F300" s="80">
        <f t="shared" si="138"/>
        <v>3806.55</v>
      </c>
      <c r="G300" s="80">
        <v>400</v>
      </c>
      <c r="H300" s="81"/>
      <c r="I300" s="80">
        <f>VLOOKUP($F$300,Tabisr,1)</f>
        <v>2422.81</v>
      </c>
      <c r="J300" s="81">
        <f t="shared" si="142"/>
        <v>1383.7400000000002</v>
      </c>
      <c r="K300" s="81">
        <f>VLOOKUP($F$300,Tabisr,4)</f>
        <v>0.10879999999999999</v>
      </c>
      <c r="L300" s="80">
        <f t="shared" si="143"/>
        <v>188.119552</v>
      </c>
      <c r="M300" s="80">
        <v>121.95</v>
      </c>
      <c r="N300" s="80">
        <v>337.68</v>
      </c>
      <c r="O300" s="80"/>
      <c r="P300" s="80"/>
      <c r="Q300" s="85"/>
      <c r="R300" s="80"/>
      <c r="S300" s="80"/>
      <c r="T300" s="81">
        <v>3868.8700000000003</v>
      </c>
      <c r="U300" s="81">
        <v>3468.8700000000003</v>
      </c>
    </row>
    <row r="301" spans="1:21" x14ac:dyDescent="0.25">
      <c r="A301" s="37">
        <v>185</v>
      </c>
      <c r="B301" s="38" t="s">
        <v>275</v>
      </c>
      <c r="C301" s="38" t="s">
        <v>225</v>
      </c>
      <c r="D301" s="46">
        <v>15</v>
      </c>
      <c r="E301" s="80">
        <v>253.77</v>
      </c>
      <c r="F301" s="80">
        <f t="shared" si="138"/>
        <v>3806.55</v>
      </c>
      <c r="G301" s="80">
        <v>400</v>
      </c>
      <c r="H301" s="81"/>
      <c r="I301" s="80">
        <f>VLOOKUP($F$296,Tabisr,1)</f>
        <v>2422.81</v>
      </c>
      <c r="J301" s="81">
        <f t="shared" si="142"/>
        <v>1383.7400000000002</v>
      </c>
      <c r="K301" s="81">
        <f>VLOOKUP($F$296,Tabisr,4)</f>
        <v>0.10879999999999999</v>
      </c>
      <c r="L301" s="80">
        <f t="shared" si="143"/>
        <v>188.119552</v>
      </c>
      <c r="M301" s="80">
        <v>121.95</v>
      </c>
      <c r="N301" s="80">
        <v>337.68</v>
      </c>
      <c r="O301" s="80"/>
      <c r="P301" s="80"/>
      <c r="Q301" s="85"/>
      <c r="R301" s="80"/>
      <c r="S301" s="80"/>
      <c r="T301" s="81">
        <v>3868.8700000000003</v>
      </c>
      <c r="U301" s="81">
        <v>3468.8700000000003</v>
      </c>
    </row>
    <row r="302" spans="1:21" x14ac:dyDescent="0.25">
      <c r="A302" s="37">
        <v>186</v>
      </c>
      <c r="B302" s="38" t="s">
        <v>239</v>
      </c>
      <c r="C302" s="31" t="s">
        <v>78</v>
      </c>
      <c r="D302" s="46"/>
      <c r="E302" s="80"/>
      <c r="F302" s="80"/>
      <c r="G302" s="80"/>
      <c r="H302" s="80"/>
      <c r="I302" s="80"/>
      <c r="J302" s="81"/>
      <c r="K302" s="81"/>
      <c r="L302" s="80"/>
      <c r="M302" s="80"/>
      <c r="N302" s="80"/>
      <c r="O302" s="80"/>
      <c r="P302" s="80"/>
      <c r="Q302" s="85"/>
      <c r="R302" s="80"/>
      <c r="S302" s="80"/>
      <c r="T302" s="81"/>
      <c r="U302" s="81"/>
    </row>
    <row r="303" spans="1:21" x14ac:dyDescent="0.25">
      <c r="A303" s="116"/>
      <c r="B303" s="118"/>
      <c r="C303" s="117"/>
      <c r="D303" s="57"/>
      <c r="E303" s="90"/>
      <c r="F303" s="89">
        <f>SUM(F291:F302)</f>
        <v>39163.840000000004</v>
      </c>
      <c r="G303" s="89">
        <f t="shared" ref="G303:U303" si="144">SUM(G291:G302)</f>
        <v>4000</v>
      </c>
      <c r="H303" s="89">
        <f t="shared" si="144"/>
        <v>3088.4</v>
      </c>
      <c r="I303" s="89">
        <f t="shared" si="144"/>
        <v>28486.010000000002</v>
      </c>
      <c r="J303" s="89">
        <f t="shared" si="144"/>
        <v>10677.83</v>
      </c>
      <c r="K303" s="89">
        <f t="shared" si="144"/>
        <v>1.248</v>
      </c>
      <c r="L303" s="89">
        <f t="shared" si="144"/>
        <v>1177.9642239999998</v>
      </c>
      <c r="M303" s="89">
        <f t="shared" si="144"/>
        <v>2029.6500000000003</v>
      </c>
      <c r="N303" s="89">
        <f t="shared" si="144"/>
        <v>3474.3599999999992</v>
      </c>
      <c r="O303" s="89">
        <f t="shared" si="144"/>
        <v>0</v>
      </c>
      <c r="P303" s="89">
        <v>5480</v>
      </c>
      <c r="Q303" s="89">
        <v>3395</v>
      </c>
      <c r="R303" s="89">
        <f t="shared" si="144"/>
        <v>0</v>
      </c>
      <c r="S303" s="89">
        <f t="shared" si="144"/>
        <v>0</v>
      </c>
      <c r="T303" s="89">
        <f t="shared" si="144"/>
        <v>33902.879999999997</v>
      </c>
      <c r="U303" s="89">
        <f t="shared" si="144"/>
        <v>29902.879999999997</v>
      </c>
    </row>
    <row r="304" spans="1:2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x14ac:dyDescent="0.25">
      <c r="A305" s="123" t="s">
        <v>77</v>
      </c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5"/>
    </row>
    <row r="306" spans="1:21" ht="22.5" x14ac:dyDescent="0.25">
      <c r="A306" s="33" t="s">
        <v>55</v>
      </c>
      <c r="B306" s="33" t="s">
        <v>13</v>
      </c>
      <c r="C306" s="33" t="s">
        <v>66</v>
      </c>
      <c r="D306" s="33" t="s">
        <v>21</v>
      </c>
      <c r="E306" s="75" t="s">
        <v>15</v>
      </c>
      <c r="F306" s="75" t="s">
        <v>14</v>
      </c>
      <c r="G306" s="75" t="s">
        <v>52</v>
      </c>
      <c r="H306" s="75" t="s">
        <v>58</v>
      </c>
      <c r="I306" s="76" t="s">
        <v>156</v>
      </c>
      <c r="J306" s="76" t="s">
        <v>157</v>
      </c>
      <c r="K306" s="76" t="s">
        <v>158</v>
      </c>
      <c r="L306" s="76" t="s">
        <v>159</v>
      </c>
      <c r="M306" s="75" t="s">
        <v>160</v>
      </c>
      <c r="N306" s="75" t="s">
        <v>53</v>
      </c>
      <c r="O306" s="75" t="s">
        <v>54</v>
      </c>
      <c r="P306" s="75" t="s">
        <v>16</v>
      </c>
      <c r="Q306" s="75" t="s">
        <v>237</v>
      </c>
      <c r="R306" s="75" t="s">
        <v>57</v>
      </c>
      <c r="S306" s="75" t="s">
        <v>64</v>
      </c>
      <c r="T306" s="75" t="s">
        <v>62</v>
      </c>
      <c r="U306" s="75" t="s">
        <v>63</v>
      </c>
    </row>
    <row r="307" spans="1:21" x14ac:dyDescent="0.25">
      <c r="A307" s="37">
        <v>188</v>
      </c>
      <c r="B307" s="38" t="s">
        <v>382</v>
      </c>
      <c r="C307" s="31" t="s">
        <v>77</v>
      </c>
      <c r="D307" s="46">
        <v>15</v>
      </c>
      <c r="E307" s="80">
        <v>271.86</v>
      </c>
      <c r="F307" s="80">
        <f t="shared" ref="F307" si="145">D307*E307</f>
        <v>4077.9</v>
      </c>
      <c r="G307" s="80">
        <v>400</v>
      </c>
      <c r="H307" s="81"/>
      <c r="I307" s="80">
        <f>VLOOKUP($F$338,Tabisr,1)</f>
        <v>2422.81</v>
      </c>
      <c r="J307" s="81">
        <f>+F307-I307</f>
        <v>1655.0900000000001</v>
      </c>
      <c r="K307" s="81">
        <f>VLOOKUP($F$338,Tabisr,4)</f>
        <v>0.10879999999999999</v>
      </c>
      <c r="L307" s="80">
        <f>(F307-3651.01)*16%</f>
        <v>68.302399999999977</v>
      </c>
      <c r="M307" s="80">
        <v>293.25</v>
      </c>
      <c r="N307" s="80">
        <f>L307+M307</f>
        <v>361.55239999999998</v>
      </c>
      <c r="O307" s="80"/>
      <c r="P307" s="80"/>
      <c r="Q307" s="85"/>
      <c r="R307" s="80"/>
      <c r="S307" s="80"/>
      <c r="T307" s="81">
        <v>1166.3476000000001</v>
      </c>
      <c r="U307" s="81">
        <v>766.34760000000006</v>
      </c>
    </row>
    <row r="308" spans="1:21" x14ac:dyDescent="0.25">
      <c r="A308" s="37">
        <v>189</v>
      </c>
      <c r="B308" s="38" t="s">
        <v>43</v>
      </c>
      <c r="C308" s="38" t="s">
        <v>77</v>
      </c>
      <c r="D308" s="46">
        <v>15</v>
      </c>
      <c r="E308" s="80">
        <v>253.77</v>
      </c>
      <c r="F308" s="80">
        <f>D308*E308</f>
        <v>3806.55</v>
      </c>
      <c r="G308" s="80">
        <v>400</v>
      </c>
      <c r="H308" s="81"/>
      <c r="I308" s="80">
        <f>VLOOKUP($F$308,Tabisr,1)</f>
        <v>2422.81</v>
      </c>
      <c r="J308" s="81">
        <f>+F308-I308</f>
        <v>1383.7400000000002</v>
      </c>
      <c r="K308" s="81">
        <f>VLOOKUP($F$308,Tabisr,4)</f>
        <v>0.10879999999999999</v>
      </c>
      <c r="L308" s="80">
        <f t="shared" ref="L308:L310" si="146">(F308-2077.51)*10.88%</f>
        <v>188.119552</v>
      </c>
      <c r="M308" s="80">
        <v>121.95</v>
      </c>
      <c r="N308" s="80">
        <v>337.68</v>
      </c>
      <c r="O308" s="80"/>
      <c r="P308" s="80"/>
      <c r="Q308" s="85"/>
      <c r="R308" s="80"/>
      <c r="S308" s="80"/>
      <c r="T308" s="81">
        <v>3158.8700000000003</v>
      </c>
      <c r="U308" s="81">
        <v>2758.8700000000003</v>
      </c>
    </row>
    <row r="309" spans="1:21" x14ac:dyDescent="0.25">
      <c r="A309" s="37">
        <v>190</v>
      </c>
      <c r="B309" s="38" t="s">
        <v>424</v>
      </c>
      <c r="C309" s="38" t="s">
        <v>77</v>
      </c>
      <c r="D309" s="46">
        <v>15</v>
      </c>
      <c r="E309" s="80">
        <v>253.77</v>
      </c>
      <c r="F309" s="80">
        <f t="shared" ref="F309" si="147">D309*E309</f>
        <v>3806.55</v>
      </c>
      <c r="G309" s="77">
        <v>400</v>
      </c>
      <c r="H309" s="81"/>
      <c r="I309" s="80">
        <v>5083</v>
      </c>
      <c r="J309" s="81">
        <f>+F309-I309</f>
        <v>-1276.4499999999998</v>
      </c>
      <c r="K309" s="81">
        <v>2.2136</v>
      </c>
      <c r="L309" s="80">
        <f t="shared" ref="L309" si="148">(F309-5081.01)*21.36%</f>
        <v>-272.22465599999998</v>
      </c>
      <c r="M309" s="80">
        <v>540.20000000000005</v>
      </c>
      <c r="N309" s="80">
        <v>337.68</v>
      </c>
      <c r="O309" s="80"/>
      <c r="P309" s="77"/>
      <c r="Q309" s="82"/>
      <c r="R309" s="77"/>
      <c r="S309" s="77"/>
      <c r="T309" s="81">
        <v>3868.8700000000003</v>
      </c>
      <c r="U309" s="81">
        <v>3468.8700000000003</v>
      </c>
    </row>
    <row r="310" spans="1:21" x14ac:dyDescent="0.25">
      <c r="A310" s="37">
        <v>191</v>
      </c>
      <c r="B310" s="38" t="s">
        <v>44</v>
      </c>
      <c r="C310" s="38" t="s">
        <v>77</v>
      </c>
      <c r="D310" s="46">
        <v>15</v>
      </c>
      <c r="E310" s="80">
        <v>253.77</v>
      </c>
      <c r="F310" s="80">
        <f>D310*E310</f>
        <v>3806.55</v>
      </c>
      <c r="G310" s="80">
        <v>400</v>
      </c>
      <c r="H310" s="81"/>
      <c r="I310" s="80">
        <f>VLOOKUP($F$310,Tabisr,1)</f>
        <v>2422.81</v>
      </c>
      <c r="J310" s="81">
        <f>+F310-I310</f>
        <v>1383.7400000000002</v>
      </c>
      <c r="K310" s="81">
        <f>VLOOKUP($F$310,Tabisr,4)</f>
        <v>0.10879999999999999</v>
      </c>
      <c r="L310" s="80">
        <f t="shared" si="146"/>
        <v>188.119552</v>
      </c>
      <c r="M310" s="80">
        <v>121.95</v>
      </c>
      <c r="N310" s="80">
        <v>337.68</v>
      </c>
      <c r="O310" s="80"/>
      <c r="P310" s="80"/>
      <c r="Q310" s="85"/>
      <c r="R310" s="80"/>
      <c r="S310" s="80"/>
      <c r="T310" s="81">
        <v>3868.8700000000003</v>
      </c>
      <c r="U310" s="81">
        <v>3468.8700000000003</v>
      </c>
    </row>
    <row r="311" spans="1:21" x14ac:dyDescent="0.25">
      <c r="A311" s="37">
        <v>152</v>
      </c>
      <c r="B311" s="38" t="s">
        <v>239</v>
      </c>
      <c r="C311" s="31" t="s">
        <v>68</v>
      </c>
      <c r="D311" s="46"/>
      <c r="E311" s="80"/>
      <c r="F311" s="80"/>
      <c r="G311" s="80"/>
      <c r="H311" s="80"/>
      <c r="I311" s="80"/>
      <c r="J311" s="81"/>
      <c r="K311" s="81"/>
      <c r="L311" s="80"/>
      <c r="M311" s="80"/>
      <c r="N311" s="80"/>
      <c r="O311" s="80"/>
      <c r="P311" s="80"/>
      <c r="Q311" s="85"/>
      <c r="R311" s="80"/>
      <c r="S311" s="80"/>
      <c r="T311" s="81"/>
      <c r="U311" s="81"/>
    </row>
    <row r="312" spans="1:21" x14ac:dyDescent="0.25">
      <c r="A312" s="37">
        <v>155</v>
      </c>
      <c r="B312" s="38" t="s">
        <v>239</v>
      </c>
      <c r="C312" s="31" t="s">
        <v>128</v>
      </c>
      <c r="D312" s="46"/>
      <c r="E312" s="80"/>
      <c r="F312" s="80"/>
      <c r="G312" s="80"/>
      <c r="H312" s="80"/>
      <c r="I312" s="80"/>
      <c r="J312" s="81"/>
      <c r="K312" s="81"/>
      <c r="L312" s="80"/>
      <c r="M312" s="80"/>
      <c r="N312" s="80"/>
      <c r="O312" s="80"/>
      <c r="P312" s="80"/>
      <c r="Q312" s="85"/>
      <c r="R312" s="80"/>
      <c r="S312" s="80"/>
      <c r="T312" s="81"/>
      <c r="U312" s="81"/>
    </row>
    <row r="313" spans="1:21" x14ac:dyDescent="0.25">
      <c r="A313" s="37">
        <v>160</v>
      </c>
      <c r="B313" s="38" t="s">
        <v>464</v>
      </c>
      <c r="C313" s="38" t="s">
        <v>71</v>
      </c>
      <c r="D313" s="37">
        <v>15</v>
      </c>
      <c r="E313" s="80">
        <v>253.77</v>
      </c>
      <c r="F313" s="80">
        <f t="shared" ref="F313" si="149">D313*E313</f>
        <v>3806.55</v>
      </c>
      <c r="G313" s="80">
        <v>400</v>
      </c>
      <c r="H313" s="81"/>
      <c r="I313" s="80">
        <f>VLOOKUP($F$274,Tabisr,1)</f>
        <v>2422.81</v>
      </c>
      <c r="J313" s="81">
        <f t="shared" ref="J313" si="150">+F313-I313</f>
        <v>1383.7400000000002</v>
      </c>
      <c r="K313" s="81">
        <f>VLOOKUP($F$274,Tabisr,4)</f>
        <v>0.10879999999999999</v>
      </c>
      <c r="L313" s="80">
        <f t="shared" ref="L313" si="151">(F313-2077.51)*10.88%</f>
        <v>188.119552</v>
      </c>
      <c r="M313" s="80">
        <v>122.95</v>
      </c>
      <c r="N313" s="80">
        <v>337.68</v>
      </c>
      <c r="O313" s="80">
        <f>VLOOKUP($F$272,Tabsub,3)</f>
        <v>0</v>
      </c>
      <c r="P313" s="80"/>
      <c r="Q313" s="85"/>
      <c r="R313" s="80"/>
      <c r="S313" s="80"/>
      <c r="T313" s="81">
        <v>3868.8700000000003</v>
      </c>
      <c r="U313" s="81">
        <v>3468.8700000000003</v>
      </c>
    </row>
    <row r="314" spans="1:21" x14ac:dyDescent="0.25">
      <c r="A314" s="37">
        <v>187</v>
      </c>
      <c r="B314" s="38" t="s">
        <v>239</v>
      </c>
      <c r="C314" s="31" t="s">
        <v>77</v>
      </c>
      <c r="D314" s="46"/>
      <c r="E314" s="80"/>
      <c r="F314" s="80"/>
      <c r="G314" s="80"/>
      <c r="H314" s="80"/>
      <c r="I314" s="80"/>
      <c r="J314" s="81"/>
      <c r="K314" s="81"/>
      <c r="L314" s="80"/>
      <c r="M314" s="80"/>
      <c r="N314" s="80"/>
      <c r="O314" s="80"/>
      <c r="P314" s="80"/>
      <c r="Q314" s="85"/>
      <c r="R314" s="80"/>
      <c r="S314" s="80"/>
      <c r="T314" s="81"/>
      <c r="U314" s="81"/>
    </row>
    <row r="315" spans="1:21" x14ac:dyDescent="0.25">
      <c r="A315" s="21"/>
      <c r="B315" s="21"/>
      <c r="C315" s="21"/>
      <c r="D315" s="21"/>
      <c r="E315" s="21"/>
      <c r="F315" s="89">
        <f>SUM(F307:F314)</f>
        <v>19304.099999999999</v>
      </c>
      <c r="G315" s="89">
        <f t="shared" ref="G315:U315" si="152">SUM(G307:G314)</f>
        <v>2000</v>
      </c>
      <c r="H315" s="89">
        <f t="shared" si="152"/>
        <v>0</v>
      </c>
      <c r="I315" s="89">
        <f t="shared" si="152"/>
        <v>14774.239999999998</v>
      </c>
      <c r="J315" s="89">
        <f t="shared" si="152"/>
        <v>4529.8600000000006</v>
      </c>
      <c r="K315" s="89">
        <f t="shared" si="152"/>
        <v>2.6488</v>
      </c>
      <c r="L315" s="89">
        <f t="shared" si="152"/>
        <v>360.43639999999999</v>
      </c>
      <c r="M315" s="89">
        <f t="shared" si="152"/>
        <v>1200.3000000000002</v>
      </c>
      <c r="N315" s="89">
        <f t="shared" si="152"/>
        <v>1712.2724000000001</v>
      </c>
      <c r="O315" s="89">
        <f t="shared" si="152"/>
        <v>0</v>
      </c>
      <c r="P315" s="89">
        <v>1350</v>
      </c>
      <c r="Q315" s="89">
        <v>2310</v>
      </c>
      <c r="R315" s="89">
        <f t="shared" si="152"/>
        <v>0</v>
      </c>
      <c r="S315" s="89">
        <f t="shared" si="152"/>
        <v>0</v>
      </c>
      <c r="T315" s="89">
        <f t="shared" si="152"/>
        <v>15931.827600000002</v>
      </c>
      <c r="U315" s="89">
        <f t="shared" si="152"/>
        <v>13931.827600000002</v>
      </c>
    </row>
    <row r="316" spans="1:2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ht="12" customHeight="1" x14ac:dyDescent="0.25">
      <c r="A317" s="126" t="s">
        <v>207</v>
      </c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8"/>
    </row>
    <row r="318" spans="1:21" ht="22.5" x14ac:dyDescent="0.25">
      <c r="A318" s="33" t="s">
        <v>55</v>
      </c>
      <c r="B318" s="33" t="s">
        <v>13</v>
      </c>
      <c r="C318" s="33" t="s">
        <v>66</v>
      </c>
      <c r="D318" s="33" t="s">
        <v>21</v>
      </c>
      <c r="E318" s="75" t="s">
        <v>15</v>
      </c>
      <c r="F318" s="75" t="s">
        <v>14</v>
      </c>
      <c r="G318" s="75" t="s">
        <v>52</v>
      </c>
      <c r="H318" s="75" t="s">
        <v>58</v>
      </c>
      <c r="I318" s="76" t="s">
        <v>156</v>
      </c>
      <c r="J318" s="76" t="s">
        <v>157</v>
      </c>
      <c r="K318" s="76" t="s">
        <v>158</v>
      </c>
      <c r="L318" s="76" t="s">
        <v>159</v>
      </c>
      <c r="M318" s="75" t="s">
        <v>160</v>
      </c>
      <c r="N318" s="75" t="s">
        <v>53</v>
      </c>
      <c r="O318" s="75" t="s">
        <v>54</v>
      </c>
      <c r="P318" s="75" t="s">
        <v>16</v>
      </c>
      <c r="Q318" s="75" t="s">
        <v>237</v>
      </c>
      <c r="R318" s="75" t="s">
        <v>57</v>
      </c>
      <c r="S318" s="75" t="s">
        <v>64</v>
      </c>
      <c r="T318" s="75" t="s">
        <v>62</v>
      </c>
      <c r="U318" s="75" t="s">
        <v>63</v>
      </c>
    </row>
    <row r="319" spans="1:21" x14ac:dyDescent="0.25">
      <c r="A319" s="37">
        <v>192</v>
      </c>
      <c r="B319" s="38" t="s">
        <v>116</v>
      </c>
      <c r="C319" s="31" t="s">
        <v>112</v>
      </c>
      <c r="D319" s="46">
        <v>15</v>
      </c>
      <c r="E319" s="80">
        <v>312.26</v>
      </c>
      <c r="F319" s="80">
        <f>D319*E319</f>
        <v>4683.8999999999996</v>
      </c>
      <c r="G319" s="80">
        <v>400</v>
      </c>
      <c r="H319" s="80"/>
      <c r="I319" s="80">
        <f>VLOOKUP($F$73,Tabisr,1)</f>
        <v>5925.91</v>
      </c>
      <c r="J319" s="81">
        <f>+F319-I319</f>
        <v>-1242.0100000000002</v>
      </c>
      <c r="K319" s="81">
        <f>VLOOKUP($F$73,Tabisr,4)</f>
        <v>0.21360000000000001</v>
      </c>
      <c r="L319" s="80">
        <f>(F319-4244.01)*17.92%</f>
        <v>78.828287999999901</v>
      </c>
      <c r="M319" s="80">
        <v>388.05</v>
      </c>
      <c r="N319" s="80">
        <f>L319+M319</f>
        <v>466.87828799999988</v>
      </c>
      <c r="O319" s="80">
        <f>VLOOKUP($F$73,Tabsub,3)</f>
        <v>0</v>
      </c>
      <c r="P319" s="80"/>
      <c r="Q319" s="85"/>
      <c r="R319" s="80"/>
      <c r="S319" s="80"/>
      <c r="T319" s="81">
        <v>3076.8217119999999</v>
      </c>
      <c r="U319" s="81">
        <v>2676.8217119999999</v>
      </c>
    </row>
    <row r="320" spans="1:21" x14ac:dyDescent="0.25">
      <c r="A320" s="37">
        <v>193</v>
      </c>
      <c r="B320" s="38" t="s">
        <v>358</v>
      </c>
      <c r="C320" s="31" t="s">
        <v>397</v>
      </c>
      <c r="D320" s="46">
        <v>15</v>
      </c>
      <c r="E320" s="80">
        <v>312.26</v>
      </c>
      <c r="F320" s="80">
        <f>D320*E320</f>
        <v>4683.8999999999996</v>
      </c>
      <c r="G320" s="80">
        <v>400</v>
      </c>
      <c r="H320" s="80"/>
      <c r="I320" s="80">
        <f>VLOOKUP($F$73,Tabisr,1)</f>
        <v>5925.91</v>
      </c>
      <c r="J320" s="81">
        <f>+F320-I320</f>
        <v>-1242.0100000000002</v>
      </c>
      <c r="K320" s="81">
        <f>VLOOKUP($F$73,Tabisr,4)</f>
        <v>0.21360000000000001</v>
      </c>
      <c r="L320" s="80">
        <f>(F320-4244.01)*17.92%</f>
        <v>78.828287999999901</v>
      </c>
      <c r="M320" s="80">
        <v>388.05</v>
      </c>
      <c r="N320" s="80">
        <f>L320+M320</f>
        <v>466.87828799999988</v>
      </c>
      <c r="O320" s="80">
        <f>VLOOKUP($F$73,Tabsub,3)</f>
        <v>0</v>
      </c>
      <c r="P320" s="80"/>
      <c r="Q320" s="85"/>
      <c r="R320" s="80"/>
      <c r="S320" s="80"/>
      <c r="T320" s="81">
        <v>3706.0217119999998</v>
      </c>
      <c r="U320" s="81">
        <v>3306.0217119999998</v>
      </c>
    </row>
    <row r="321" spans="1:21" x14ac:dyDescent="0.25">
      <c r="A321" s="60"/>
      <c r="B321" s="49"/>
      <c r="C321" s="35"/>
      <c r="D321" s="50"/>
      <c r="E321" s="88"/>
      <c r="F321" s="89">
        <f>SUM(F319:F320)</f>
        <v>9367.7999999999993</v>
      </c>
      <c r="G321" s="89">
        <f>SUM(G319:G320)</f>
        <v>800</v>
      </c>
      <c r="H321" s="89">
        <f t="shared" ref="H321:M321" si="153">+H319</f>
        <v>0</v>
      </c>
      <c r="I321" s="89">
        <f t="shared" si="153"/>
        <v>5925.91</v>
      </c>
      <c r="J321" s="89">
        <f t="shared" si="153"/>
        <v>-1242.0100000000002</v>
      </c>
      <c r="K321" s="89">
        <f t="shared" si="153"/>
        <v>0.21360000000000001</v>
      </c>
      <c r="L321" s="89">
        <f t="shared" si="153"/>
        <v>78.828287999999901</v>
      </c>
      <c r="M321" s="89">
        <f t="shared" si="153"/>
        <v>388.05</v>
      </c>
      <c r="N321" s="89">
        <f t="shared" ref="N321:U321" si="154">SUM(N319:N320)</f>
        <v>933.75657599999977</v>
      </c>
      <c r="O321" s="89">
        <f t="shared" si="154"/>
        <v>0</v>
      </c>
      <c r="P321" s="89">
        <f t="shared" si="154"/>
        <v>0</v>
      </c>
      <c r="Q321" s="89">
        <v>911</v>
      </c>
      <c r="R321" s="89">
        <v>1540.2</v>
      </c>
      <c r="S321" s="89">
        <f t="shared" si="154"/>
        <v>0</v>
      </c>
      <c r="T321" s="89">
        <f t="shared" si="154"/>
        <v>6782.8434239999997</v>
      </c>
      <c r="U321" s="89">
        <f t="shared" si="154"/>
        <v>5982.8434239999997</v>
      </c>
    </row>
    <row r="322" spans="1:21" ht="8.4499999999999993" customHeight="1" x14ac:dyDescent="0.25">
      <c r="A322" s="60"/>
      <c r="B322" s="49"/>
      <c r="C322" s="35"/>
      <c r="D322" s="50"/>
      <c r="E322" s="88"/>
      <c r="F322" s="89"/>
      <c r="G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</row>
    <row r="323" spans="1:21" x14ac:dyDescent="0.25">
      <c r="A323" s="60"/>
      <c r="B323" s="49"/>
      <c r="C323" s="35"/>
      <c r="D323" s="50"/>
      <c r="E323" s="88"/>
      <c r="F323" s="89"/>
      <c r="G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</row>
    <row r="324" spans="1:21" x14ac:dyDescent="0.25">
      <c r="A324" s="123" t="s">
        <v>133</v>
      </c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5"/>
    </row>
    <row r="325" spans="1:21" ht="22.5" x14ac:dyDescent="0.25">
      <c r="A325" s="33" t="s">
        <v>55</v>
      </c>
      <c r="B325" s="33" t="s">
        <v>13</v>
      </c>
      <c r="C325" s="33" t="s">
        <v>66</v>
      </c>
      <c r="D325" s="33" t="s">
        <v>21</v>
      </c>
      <c r="E325" s="75" t="s">
        <v>15</v>
      </c>
      <c r="F325" s="75" t="s">
        <v>14</v>
      </c>
      <c r="G325" s="75" t="s">
        <v>52</v>
      </c>
      <c r="H325" s="75" t="s">
        <v>58</v>
      </c>
      <c r="I325" s="76" t="s">
        <v>156</v>
      </c>
      <c r="J325" s="76" t="s">
        <v>157</v>
      </c>
      <c r="K325" s="76" t="s">
        <v>158</v>
      </c>
      <c r="L325" s="76" t="s">
        <v>159</v>
      </c>
      <c r="M325" s="75" t="s">
        <v>160</v>
      </c>
      <c r="N325" s="75" t="s">
        <v>53</v>
      </c>
      <c r="O325" s="75" t="s">
        <v>54</v>
      </c>
      <c r="P325" s="75" t="s">
        <v>16</v>
      </c>
      <c r="Q325" s="75" t="s">
        <v>237</v>
      </c>
      <c r="R325" s="75" t="s">
        <v>57</v>
      </c>
      <c r="S325" s="75" t="s">
        <v>64</v>
      </c>
      <c r="T325" s="75" t="s">
        <v>62</v>
      </c>
      <c r="U325" s="75" t="s">
        <v>63</v>
      </c>
    </row>
    <row r="326" spans="1:21" x14ac:dyDescent="0.25">
      <c r="A326" s="37">
        <v>194</v>
      </c>
      <c r="B326" s="38" t="s">
        <v>252</v>
      </c>
      <c r="C326" s="31" t="s">
        <v>133</v>
      </c>
      <c r="D326" s="46">
        <v>15</v>
      </c>
      <c r="E326" s="80">
        <v>661.33</v>
      </c>
      <c r="F326" s="80">
        <f>D326*E326</f>
        <v>9919.9500000000007</v>
      </c>
      <c r="G326" s="80"/>
      <c r="H326" s="80"/>
      <c r="I326" s="80">
        <f>VLOOKUP($F$233,Tabisr,1)</f>
        <v>5925.91</v>
      </c>
      <c r="J326" s="81">
        <f>+F326-I326</f>
        <v>3994.0400000000009</v>
      </c>
      <c r="K326" s="81">
        <f>VLOOKUP($F$233,Tabisr,4)</f>
        <v>0.21360000000000001</v>
      </c>
      <c r="L326" s="80">
        <f>(F326-5081.01)*21.36%</f>
        <v>1033.5975840000001</v>
      </c>
      <c r="M326" s="80">
        <v>538.20000000000005</v>
      </c>
      <c r="N326" s="80">
        <f>N333</f>
        <v>1571.7975840000001</v>
      </c>
      <c r="O326" s="80">
        <f>VLOOKUP($F$233,Tabsub,3)</f>
        <v>0</v>
      </c>
      <c r="P326" s="80"/>
      <c r="Q326" s="85"/>
      <c r="R326" s="80"/>
      <c r="S326" s="80"/>
      <c r="T326" s="81">
        <v>7048.1524160000008</v>
      </c>
      <c r="U326" s="81">
        <v>7048.1524160000008</v>
      </c>
    </row>
    <row r="327" spans="1:21" x14ac:dyDescent="0.25">
      <c r="A327" s="37">
        <v>195</v>
      </c>
      <c r="B327" s="38" t="s">
        <v>239</v>
      </c>
      <c r="C327" s="31" t="s">
        <v>451</v>
      </c>
      <c r="D327" s="46"/>
      <c r="E327" s="80"/>
      <c r="F327" s="80"/>
      <c r="G327" s="80"/>
      <c r="H327" s="80"/>
      <c r="I327" s="80"/>
      <c r="J327" s="81"/>
      <c r="K327" s="81"/>
      <c r="L327" s="80"/>
      <c r="M327" s="80"/>
      <c r="N327" s="80"/>
      <c r="O327" s="80"/>
      <c r="P327" s="80"/>
      <c r="Q327" s="85"/>
      <c r="R327" s="80"/>
      <c r="S327" s="80"/>
      <c r="T327" s="81"/>
      <c r="U327" s="81"/>
    </row>
    <row r="328" spans="1:21" ht="22.5" x14ac:dyDescent="0.25">
      <c r="A328" s="37">
        <v>196</v>
      </c>
      <c r="B328" s="38" t="s">
        <v>231</v>
      </c>
      <c r="C328" s="38" t="s">
        <v>232</v>
      </c>
      <c r="D328" s="46">
        <v>15</v>
      </c>
      <c r="E328" s="80">
        <v>337.04</v>
      </c>
      <c r="F328" s="80">
        <f>D328*E328</f>
        <v>5055.6000000000004</v>
      </c>
      <c r="G328" s="80">
        <v>400</v>
      </c>
      <c r="H328" s="80"/>
      <c r="I328" s="80">
        <f>VLOOKUP($F$233,Tabisr,1)</f>
        <v>5925.91</v>
      </c>
      <c r="J328" s="81">
        <f>+F328-I328</f>
        <v>-870.30999999999949</v>
      </c>
      <c r="K328" s="81">
        <f>VLOOKUP($F$233,Tabisr,4)</f>
        <v>0.21360000000000001</v>
      </c>
      <c r="L328" s="80">
        <f>(F328-4244.01)*17.92%</f>
        <v>145.43692800000005</v>
      </c>
      <c r="M328" s="80">
        <v>388.05</v>
      </c>
      <c r="N328" s="80">
        <f>L328+M328</f>
        <v>533.48692800000003</v>
      </c>
      <c r="O328" s="80">
        <f>VLOOKUP($F$73,Tabsub,3)</f>
        <v>0</v>
      </c>
      <c r="P328" s="80"/>
      <c r="Q328" s="85"/>
      <c r="R328" s="80"/>
      <c r="S328" s="80"/>
      <c r="T328" s="81">
        <v>4922.1130720000001</v>
      </c>
      <c r="U328" s="81">
        <v>4522.1130720000001</v>
      </c>
    </row>
    <row r="329" spans="1:21" x14ac:dyDescent="0.25">
      <c r="A329" s="50"/>
      <c r="B329" s="44"/>
      <c r="C329" s="44"/>
      <c r="D329" s="45"/>
      <c r="E329" s="83"/>
      <c r="F329" s="84">
        <f t="shared" ref="F329:U329" si="155">+SUM(F326:F328)</f>
        <v>14975.550000000001</v>
      </c>
      <c r="G329" s="84">
        <f>+SUM(G326:G328)</f>
        <v>400</v>
      </c>
      <c r="H329" s="84">
        <f t="shared" si="155"/>
        <v>0</v>
      </c>
      <c r="I329" s="84">
        <f t="shared" si="155"/>
        <v>11851.82</v>
      </c>
      <c r="J329" s="84">
        <f t="shared" si="155"/>
        <v>3123.7300000000014</v>
      </c>
      <c r="K329" s="84">
        <f t="shared" si="155"/>
        <v>0.42720000000000002</v>
      </c>
      <c r="L329" s="84">
        <f t="shared" si="155"/>
        <v>1179.0345120000002</v>
      </c>
      <c r="M329" s="84">
        <f t="shared" si="155"/>
        <v>926.25</v>
      </c>
      <c r="N329" s="84">
        <f t="shared" si="155"/>
        <v>2105.2845120000002</v>
      </c>
      <c r="O329" s="84">
        <f t="shared" si="155"/>
        <v>0</v>
      </c>
      <c r="P329" s="84">
        <f t="shared" si="155"/>
        <v>0</v>
      </c>
      <c r="Q329" s="84">
        <v>1300</v>
      </c>
      <c r="R329" s="84">
        <f t="shared" si="155"/>
        <v>0</v>
      </c>
      <c r="S329" s="84">
        <f t="shared" si="155"/>
        <v>0</v>
      </c>
      <c r="T329" s="84">
        <f t="shared" si="155"/>
        <v>11970.265488000001</v>
      </c>
      <c r="U329" s="84">
        <f t="shared" si="155"/>
        <v>11570.265488000001</v>
      </c>
    </row>
    <row r="330" spans="1:21" x14ac:dyDescent="0.25">
      <c r="A330" s="50"/>
      <c r="B330" s="44"/>
      <c r="C330" s="44"/>
      <c r="D330" s="45"/>
      <c r="E330" s="83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</row>
    <row r="331" spans="1:21" x14ac:dyDescent="0.25">
      <c r="A331" s="123" t="s">
        <v>208</v>
      </c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5"/>
    </row>
    <row r="332" spans="1:21" ht="22.5" x14ac:dyDescent="0.25">
      <c r="A332" s="33" t="s">
        <v>55</v>
      </c>
      <c r="B332" s="33" t="s">
        <v>13</v>
      </c>
      <c r="C332" s="33" t="s">
        <v>66</v>
      </c>
      <c r="D332" s="33" t="s">
        <v>21</v>
      </c>
      <c r="E332" s="75" t="s">
        <v>15</v>
      </c>
      <c r="F332" s="75" t="s">
        <v>14</v>
      </c>
      <c r="G332" s="75" t="s">
        <v>52</v>
      </c>
      <c r="H332" s="75" t="s">
        <v>58</v>
      </c>
      <c r="I332" s="76" t="s">
        <v>156</v>
      </c>
      <c r="J332" s="76" t="s">
        <v>157</v>
      </c>
      <c r="K332" s="76" t="s">
        <v>158</v>
      </c>
      <c r="L332" s="76" t="s">
        <v>159</v>
      </c>
      <c r="M332" s="75" t="s">
        <v>160</v>
      </c>
      <c r="N332" s="75" t="s">
        <v>53</v>
      </c>
      <c r="O332" s="75" t="s">
        <v>54</v>
      </c>
      <c r="P332" s="75" t="s">
        <v>16</v>
      </c>
      <c r="Q332" s="75" t="s">
        <v>237</v>
      </c>
      <c r="R332" s="75" t="s">
        <v>57</v>
      </c>
      <c r="S332" s="75" t="s">
        <v>64</v>
      </c>
      <c r="T332" s="75" t="s">
        <v>62</v>
      </c>
      <c r="U332" s="75" t="s">
        <v>63</v>
      </c>
    </row>
    <row r="333" spans="1:21" x14ac:dyDescent="0.25">
      <c r="A333" s="37">
        <v>197</v>
      </c>
      <c r="B333" s="38" t="s">
        <v>19</v>
      </c>
      <c r="C333" s="38" t="s">
        <v>435</v>
      </c>
      <c r="D333" s="46">
        <v>15</v>
      </c>
      <c r="E333" s="80">
        <v>661.33</v>
      </c>
      <c r="F333" s="80">
        <f t="shared" ref="F333:F340" si="156">D333*E333</f>
        <v>9919.9500000000007</v>
      </c>
      <c r="G333" s="80"/>
      <c r="H333" s="80"/>
      <c r="I333" s="80">
        <f>VLOOKUP($F$233,Tabisr,1)</f>
        <v>5925.91</v>
      </c>
      <c r="J333" s="81">
        <f t="shared" ref="J333:J340" si="157">+F333-I333</f>
        <v>3994.0400000000009</v>
      </c>
      <c r="K333" s="81">
        <f>VLOOKUP($F$233,Tabisr,4)</f>
        <v>0.21360000000000001</v>
      </c>
      <c r="L333" s="80">
        <f>(F333-5081.01)*21.36%</f>
        <v>1033.5975840000001</v>
      </c>
      <c r="M333" s="80">
        <v>538.20000000000005</v>
      </c>
      <c r="N333" s="80">
        <f t="shared" ref="N333:N340" si="158">L333+M333</f>
        <v>1571.7975840000001</v>
      </c>
      <c r="O333" s="80">
        <f>VLOOKUP($F$233,Tabsub,3)</f>
        <v>0</v>
      </c>
      <c r="P333" s="80"/>
      <c r="Q333" s="80"/>
      <c r="R333" s="80"/>
      <c r="S333" s="80"/>
      <c r="T333" s="81">
        <v>7187.1524160000008</v>
      </c>
      <c r="U333" s="81">
        <v>7187.1524160000008</v>
      </c>
    </row>
    <row r="334" spans="1:21" x14ac:dyDescent="0.25">
      <c r="A334" s="37">
        <v>198</v>
      </c>
      <c r="B334" s="38" t="s">
        <v>378</v>
      </c>
      <c r="C334" s="38" t="s">
        <v>377</v>
      </c>
      <c r="D334" s="46">
        <v>15</v>
      </c>
      <c r="E334" s="80">
        <v>414.83</v>
      </c>
      <c r="F334" s="80">
        <f t="shared" si="156"/>
        <v>6222.45</v>
      </c>
      <c r="G334" s="80">
        <v>400</v>
      </c>
      <c r="H334" s="81"/>
      <c r="I334" s="80">
        <f>VLOOKUP($F$73,Tabisr,1)</f>
        <v>5925.91</v>
      </c>
      <c r="J334" s="81">
        <f>+F334-I334</f>
        <v>296.53999999999996</v>
      </c>
      <c r="K334" s="81">
        <f>VLOOKUP($F$73,Tabisr,4)</f>
        <v>0.21360000000000001</v>
      </c>
      <c r="L334" s="80">
        <f>(F334-4244.01)*17.92%</f>
        <v>354.53644800000001</v>
      </c>
      <c r="M334" s="80">
        <v>389.05</v>
      </c>
      <c r="N334" s="80">
        <v>690.94</v>
      </c>
      <c r="O334" s="80">
        <f>VLOOKUP($F$73,Tabsub,3)</f>
        <v>0</v>
      </c>
      <c r="P334" s="80"/>
      <c r="Q334" s="85"/>
      <c r="R334" s="80"/>
      <c r="S334" s="80"/>
      <c r="T334" s="81">
        <v>5181.51</v>
      </c>
      <c r="U334" s="81">
        <v>4781.51</v>
      </c>
    </row>
    <row r="335" spans="1:21" x14ac:dyDescent="0.25">
      <c r="A335" s="37">
        <v>199</v>
      </c>
      <c r="B335" s="38" t="s">
        <v>452</v>
      </c>
      <c r="C335" s="38" t="s">
        <v>80</v>
      </c>
      <c r="D335" s="46">
        <v>15</v>
      </c>
      <c r="E335" s="95">
        <v>271.86</v>
      </c>
      <c r="F335" s="95">
        <f t="shared" si="156"/>
        <v>4077.9</v>
      </c>
      <c r="G335" s="80">
        <v>400</v>
      </c>
      <c r="H335" s="95"/>
      <c r="I335" s="95">
        <f>VLOOKUP($F$337,Tabisr,1)</f>
        <v>2422.81</v>
      </c>
      <c r="J335" s="95">
        <f t="shared" ref="J335" si="159">+F335-I335</f>
        <v>1655.0900000000001</v>
      </c>
      <c r="K335" s="95">
        <f>VLOOKUP($F$337,Tabisr,4)</f>
        <v>0.10879999999999999</v>
      </c>
      <c r="L335" s="95">
        <f t="shared" ref="L335:L340" si="160">(F335-3651.01)*16%</f>
        <v>68.302399999999977</v>
      </c>
      <c r="M335" s="80">
        <v>293.25</v>
      </c>
      <c r="N335" s="95">
        <f t="shared" ref="N335" si="161">L335+M335</f>
        <v>361.55239999999998</v>
      </c>
      <c r="O335" s="95">
        <f>VLOOKUP($F$337,Tabsub,3)</f>
        <v>0</v>
      </c>
      <c r="P335" s="95"/>
      <c r="Q335" s="96"/>
      <c r="R335" s="95"/>
      <c r="S335" s="95"/>
      <c r="T335" s="81">
        <v>4116.3476000000001</v>
      </c>
      <c r="U335" s="81">
        <v>3716.3476000000001</v>
      </c>
    </row>
    <row r="336" spans="1:21" x14ac:dyDescent="0.25">
      <c r="A336" s="37">
        <v>200</v>
      </c>
      <c r="B336" s="38" t="s">
        <v>369</v>
      </c>
      <c r="C336" s="38" t="s">
        <v>80</v>
      </c>
      <c r="D336" s="46">
        <v>15</v>
      </c>
      <c r="E336" s="95">
        <v>271.86</v>
      </c>
      <c r="F336" s="95">
        <f t="shared" ref="F336" si="162">D336*E336</f>
        <v>4077.9</v>
      </c>
      <c r="G336" s="80">
        <v>400</v>
      </c>
      <c r="H336" s="95"/>
      <c r="I336" s="95">
        <f>VLOOKUP($F$337,Tabisr,1)</f>
        <v>2422.81</v>
      </c>
      <c r="J336" s="95">
        <f t="shared" ref="J336" si="163">+F336-I336</f>
        <v>1655.0900000000001</v>
      </c>
      <c r="K336" s="95">
        <f>VLOOKUP($F$337,Tabisr,4)</f>
        <v>0.10879999999999999</v>
      </c>
      <c r="L336" s="95">
        <f t="shared" si="160"/>
        <v>68.302399999999977</v>
      </c>
      <c r="M336" s="80">
        <v>293.25</v>
      </c>
      <c r="N336" s="95">
        <f t="shared" ref="N336" si="164">L336+M336</f>
        <v>361.55239999999998</v>
      </c>
      <c r="O336" s="95">
        <f>VLOOKUP($F$337,Tabsub,3)</f>
        <v>0</v>
      </c>
      <c r="P336" s="95"/>
      <c r="Q336" s="96"/>
      <c r="R336" s="95"/>
      <c r="S336" s="95"/>
      <c r="T336" s="81">
        <v>4116.3476000000001</v>
      </c>
      <c r="U336" s="81">
        <v>3716.3476000000001</v>
      </c>
    </row>
    <row r="337" spans="1:21" x14ac:dyDescent="0.25">
      <c r="A337" s="37">
        <v>201</v>
      </c>
      <c r="B337" s="61" t="s">
        <v>26</v>
      </c>
      <c r="C337" s="59" t="s">
        <v>80</v>
      </c>
      <c r="D337" s="46">
        <v>15</v>
      </c>
      <c r="E337" s="95">
        <v>271.86</v>
      </c>
      <c r="F337" s="95">
        <f t="shared" si="156"/>
        <v>4077.9</v>
      </c>
      <c r="G337" s="80">
        <v>400</v>
      </c>
      <c r="H337" s="95"/>
      <c r="I337" s="95">
        <f>VLOOKUP($F$337,Tabisr,1)</f>
        <v>2422.81</v>
      </c>
      <c r="J337" s="95">
        <f t="shared" si="157"/>
        <v>1655.0900000000001</v>
      </c>
      <c r="K337" s="95">
        <f>VLOOKUP($F$337,Tabisr,4)</f>
        <v>0.10879999999999999</v>
      </c>
      <c r="L337" s="95">
        <f t="shared" si="160"/>
        <v>68.302399999999977</v>
      </c>
      <c r="M337" s="80">
        <v>293.25</v>
      </c>
      <c r="N337" s="95">
        <f t="shared" si="158"/>
        <v>361.55239999999998</v>
      </c>
      <c r="O337" s="95">
        <f>VLOOKUP($F$337,Tabsub,3)</f>
        <v>0</v>
      </c>
      <c r="P337" s="95"/>
      <c r="Q337" s="96"/>
      <c r="R337" s="95"/>
      <c r="S337" s="95"/>
      <c r="T337" s="81">
        <v>3231.3476000000001</v>
      </c>
      <c r="U337" s="81">
        <v>2831.3476000000001</v>
      </c>
    </row>
    <row r="338" spans="1:21" x14ac:dyDescent="0.25">
      <c r="A338" s="37">
        <v>202</v>
      </c>
      <c r="B338" s="38" t="s">
        <v>170</v>
      </c>
      <c r="C338" s="59" t="s">
        <v>80</v>
      </c>
      <c r="D338" s="46">
        <v>15</v>
      </c>
      <c r="E338" s="95">
        <v>271.86</v>
      </c>
      <c r="F338" s="95">
        <f t="shared" si="156"/>
        <v>4077.9</v>
      </c>
      <c r="G338" s="80">
        <v>400</v>
      </c>
      <c r="H338" s="95"/>
      <c r="I338" s="95">
        <f>VLOOKUP($F$337,Tabisr,1)</f>
        <v>2422.81</v>
      </c>
      <c r="J338" s="95">
        <f t="shared" si="157"/>
        <v>1655.0900000000001</v>
      </c>
      <c r="K338" s="95">
        <f>VLOOKUP($F$337,Tabisr,4)</f>
        <v>0.10879999999999999</v>
      </c>
      <c r="L338" s="95">
        <f t="shared" si="160"/>
        <v>68.302399999999977</v>
      </c>
      <c r="M338" s="80">
        <v>293.25</v>
      </c>
      <c r="N338" s="95">
        <f t="shared" si="158"/>
        <v>361.55239999999998</v>
      </c>
      <c r="O338" s="95">
        <f>VLOOKUP($F$337,Tabsub,3)</f>
        <v>0</v>
      </c>
      <c r="P338" s="95"/>
      <c r="Q338" s="96"/>
      <c r="R338" s="95"/>
      <c r="S338" s="95"/>
      <c r="T338" s="81">
        <v>4116.3476000000001</v>
      </c>
      <c r="U338" s="81">
        <v>3716.3476000000001</v>
      </c>
    </row>
    <row r="339" spans="1:21" x14ac:dyDescent="0.25">
      <c r="A339" s="37">
        <v>203</v>
      </c>
      <c r="B339" s="38" t="s">
        <v>167</v>
      </c>
      <c r="C339" s="31" t="s">
        <v>80</v>
      </c>
      <c r="D339" s="46">
        <v>15</v>
      </c>
      <c r="E339" s="80">
        <v>271.86</v>
      </c>
      <c r="F339" s="80">
        <f t="shared" si="156"/>
        <v>4077.9</v>
      </c>
      <c r="G339" s="80">
        <v>400</v>
      </c>
      <c r="H339" s="80"/>
      <c r="I339" s="80">
        <f>VLOOKUP($F$337,Tabisr,1)</f>
        <v>2422.81</v>
      </c>
      <c r="J339" s="81">
        <f t="shared" si="157"/>
        <v>1655.0900000000001</v>
      </c>
      <c r="K339" s="81">
        <f>VLOOKUP($F$337,Tabisr,4)</f>
        <v>0.10879999999999999</v>
      </c>
      <c r="L339" s="80">
        <f t="shared" si="160"/>
        <v>68.302399999999977</v>
      </c>
      <c r="M339" s="80">
        <v>293.25</v>
      </c>
      <c r="N339" s="80">
        <f t="shared" si="158"/>
        <v>361.55239999999998</v>
      </c>
      <c r="O339" s="80">
        <f>VLOOKUP($F$337,Tabsub,3)</f>
        <v>0</v>
      </c>
      <c r="P339" s="80"/>
      <c r="Q339" s="85"/>
      <c r="R339" s="80"/>
      <c r="S339" s="80"/>
      <c r="T339" s="81">
        <v>3418.3476000000001</v>
      </c>
      <c r="U339" s="81">
        <v>3018.3476000000001</v>
      </c>
    </row>
    <row r="340" spans="1:21" x14ac:dyDescent="0.25">
      <c r="A340" s="37">
        <v>204</v>
      </c>
      <c r="B340" s="38" t="s">
        <v>366</v>
      </c>
      <c r="C340" s="31" t="s">
        <v>80</v>
      </c>
      <c r="D340" s="46">
        <v>15</v>
      </c>
      <c r="E340" s="80">
        <v>271.86</v>
      </c>
      <c r="F340" s="80">
        <f t="shared" si="156"/>
        <v>4077.9</v>
      </c>
      <c r="G340" s="80">
        <v>400</v>
      </c>
      <c r="H340" s="80"/>
      <c r="I340" s="80">
        <f>VLOOKUP($F$326,Tabisr,1)</f>
        <v>5925.91</v>
      </c>
      <c r="J340" s="81">
        <f t="shared" si="157"/>
        <v>-1848.0099999999998</v>
      </c>
      <c r="K340" s="81">
        <f>VLOOKUP($F$326,Tabisr,4)</f>
        <v>0.21360000000000001</v>
      </c>
      <c r="L340" s="80">
        <f t="shared" si="160"/>
        <v>68.302399999999977</v>
      </c>
      <c r="M340" s="80">
        <v>293.25</v>
      </c>
      <c r="N340" s="80">
        <f t="shared" si="158"/>
        <v>361.55239999999998</v>
      </c>
      <c r="O340" s="80">
        <f>VLOOKUP($F$326,Tabsub,3)</f>
        <v>0</v>
      </c>
      <c r="P340" s="80"/>
      <c r="Q340" s="85"/>
      <c r="R340" s="80"/>
      <c r="S340" s="80"/>
      <c r="T340" s="81">
        <v>3122.3476000000001</v>
      </c>
      <c r="U340" s="81">
        <v>2722.3476000000001</v>
      </c>
    </row>
    <row r="341" spans="1:21" x14ac:dyDescent="0.25">
      <c r="A341" s="50"/>
      <c r="B341" s="44"/>
      <c r="C341" s="32"/>
      <c r="D341" s="45"/>
      <c r="E341" s="83"/>
      <c r="F341" s="86">
        <f>+SUM(F333:F340)</f>
        <v>40609.80000000001</v>
      </c>
      <c r="G341" s="86">
        <f>+SUM(G333:G340)</f>
        <v>2800</v>
      </c>
      <c r="H341" s="86">
        <f t="shared" ref="H341:R341" si="165">+SUM(H333:H340)</f>
        <v>0</v>
      </c>
      <c r="I341" s="86">
        <f t="shared" si="165"/>
        <v>29891.780000000002</v>
      </c>
      <c r="J341" s="86">
        <f t="shared" si="165"/>
        <v>10718.020000000002</v>
      </c>
      <c r="K341" s="86">
        <f t="shared" si="165"/>
        <v>1.1848000000000001</v>
      </c>
      <c r="L341" s="86">
        <f t="shared" si="165"/>
        <v>1797.9484320000004</v>
      </c>
      <c r="M341" s="86">
        <f t="shared" si="165"/>
        <v>2686.75</v>
      </c>
      <c r="N341" s="86">
        <f>+SUM(N333:N340)</f>
        <v>4432.0519840000006</v>
      </c>
      <c r="O341" s="86">
        <f t="shared" si="165"/>
        <v>0</v>
      </c>
      <c r="P341" s="86">
        <v>750</v>
      </c>
      <c r="Q341" s="86">
        <v>3738</v>
      </c>
      <c r="R341" s="86">
        <f t="shared" si="165"/>
        <v>0</v>
      </c>
      <c r="S341" s="86">
        <f>+SUM(S333:S340)</f>
        <v>0</v>
      </c>
      <c r="T341" s="86">
        <f>+SUM(T333:T340)</f>
        <v>34489.748016000005</v>
      </c>
      <c r="U341" s="86">
        <f>+SUM(U333:U340)</f>
        <v>31689.748016000005</v>
      </c>
    </row>
    <row r="342" spans="1:21" x14ac:dyDescent="0.25">
      <c r="A342" s="50"/>
      <c r="B342" s="44"/>
      <c r="C342" s="32"/>
      <c r="D342" s="45"/>
      <c r="E342" s="83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</row>
    <row r="343" spans="1:21" x14ac:dyDescent="0.25">
      <c r="A343" s="50"/>
      <c r="B343" s="44"/>
      <c r="C343" s="32"/>
      <c r="D343" s="45"/>
      <c r="E343" s="83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4"/>
      <c r="U343" s="84"/>
    </row>
    <row r="344" spans="1:21" x14ac:dyDescent="0.25">
      <c r="A344" s="123" t="s">
        <v>189</v>
      </c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5"/>
    </row>
    <row r="345" spans="1:21" ht="22.5" x14ac:dyDescent="0.25">
      <c r="A345" s="33" t="s">
        <v>55</v>
      </c>
      <c r="B345" s="33" t="s">
        <v>13</v>
      </c>
      <c r="C345" s="33" t="s">
        <v>66</v>
      </c>
      <c r="D345" s="33" t="s">
        <v>21</v>
      </c>
      <c r="E345" s="75" t="s">
        <v>15</v>
      </c>
      <c r="F345" s="75" t="s">
        <v>14</v>
      </c>
      <c r="G345" s="75" t="s">
        <v>52</v>
      </c>
      <c r="H345" s="75" t="s">
        <v>58</v>
      </c>
      <c r="I345" s="76" t="s">
        <v>156</v>
      </c>
      <c r="J345" s="76" t="s">
        <v>157</v>
      </c>
      <c r="K345" s="76" t="s">
        <v>158</v>
      </c>
      <c r="L345" s="76" t="s">
        <v>159</v>
      </c>
      <c r="M345" s="75" t="s">
        <v>160</v>
      </c>
      <c r="N345" s="75" t="s">
        <v>53</v>
      </c>
      <c r="O345" s="75" t="s">
        <v>54</v>
      </c>
      <c r="P345" s="75" t="s">
        <v>16</v>
      </c>
      <c r="Q345" s="75" t="s">
        <v>237</v>
      </c>
      <c r="R345" s="75" t="s">
        <v>57</v>
      </c>
      <c r="S345" s="75" t="s">
        <v>64</v>
      </c>
      <c r="T345" s="75" t="s">
        <v>62</v>
      </c>
      <c r="U345" s="75" t="s">
        <v>63</v>
      </c>
    </row>
    <row r="346" spans="1:21" x14ac:dyDescent="0.25">
      <c r="A346" s="37">
        <v>205</v>
      </c>
      <c r="B346" s="38" t="s">
        <v>316</v>
      </c>
      <c r="C346" s="38" t="s">
        <v>185</v>
      </c>
      <c r="D346" s="37">
        <v>15</v>
      </c>
      <c r="E346" s="80">
        <v>414.83</v>
      </c>
      <c r="F346" s="80">
        <f t="shared" ref="F346" si="166">D346*E346</f>
        <v>6222.45</v>
      </c>
      <c r="G346" s="80">
        <v>400</v>
      </c>
      <c r="H346" s="81"/>
      <c r="I346" s="80">
        <f>VLOOKUP($F$73,Tabisr,1)</f>
        <v>5925.91</v>
      </c>
      <c r="J346" s="81">
        <f>+F346-I346</f>
        <v>296.53999999999996</v>
      </c>
      <c r="K346" s="81">
        <f>VLOOKUP($F$73,Tabisr,4)</f>
        <v>0.21360000000000001</v>
      </c>
      <c r="L346" s="80">
        <f>(F346-4244.01)*17.92%</f>
        <v>354.53644800000001</v>
      </c>
      <c r="M346" s="80">
        <v>389.05</v>
      </c>
      <c r="N346" s="80">
        <v>690.94</v>
      </c>
      <c r="O346" s="80">
        <f>VLOOKUP($F$73,Tabsub,3)</f>
        <v>0</v>
      </c>
      <c r="P346" s="80"/>
      <c r="Q346" s="85"/>
      <c r="R346" s="80"/>
      <c r="S346" s="80"/>
      <c r="T346" s="81">
        <v>5931.51</v>
      </c>
      <c r="U346" s="81">
        <v>5531.51</v>
      </c>
    </row>
    <row r="347" spans="1:21" x14ac:dyDescent="0.25">
      <c r="A347" s="37">
        <v>206</v>
      </c>
      <c r="B347" s="39" t="s">
        <v>217</v>
      </c>
      <c r="C347" s="34" t="s">
        <v>68</v>
      </c>
      <c r="D347" s="46">
        <v>15</v>
      </c>
      <c r="E347" s="77">
        <v>263.56</v>
      </c>
      <c r="F347" s="77">
        <f>D347*E347</f>
        <v>3953.4</v>
      </c>
      <c r="G347" s="77">
        <v>400</v>
      </c>
      <c r="H347" s="77"/>
      <c r="I347" s="77">
        <f>VLOOKUP($F$49,Tabisr,1)</f>
        <v>2422.81</v>
      </c>
      <c r="J347" s="78">
        <f t="shared" ref="J347:J366" si="167">+F347-I347</f>
        <v>1530.5900000000001</v>
      </c>
      <c r="K347" s="78">
        <f>VLOOKUP($F$49,Tabisr,4)</f>
        <v>0.10879999999999999</v>
      </c>
      <c r="L347" s="77">
        <f>(F347-3651.01)*16%</f>
        <v>48.382399999999983</v>
      </c>
      <c r="M347" s="77">
        <v>293.25</v>
      </c>
      <c r="N347" s="77">
        <f>M347+L347</f>
        <v>341.63239999999996</v>
      </c>
      <c r="O347" s="77">
        <f>VLOOKUP($F$49,Tabsub,3)</f>
        <v>0</v>
      </c>
      <c r="P347" s="77"/>
      <c r="Q347" s="82"/>
      <c r="R347" s="77"/>
      <c r="S347" s="77"/>
      <c r="T347" s="78">
        <v>2261.7675999999997</v>
      </c>
      <c r="U347" s="78">
        <v>1861.7675999999997</v>
      </c>
    </row>
    <row r="348" spans="1:21" x14ac:dyDescent="0.25">
      <c r="A348" s="37">
        <v>207</v>
      </c>
      <c r="B348" s="39" t="s">
        <v>6</v>
      </c>
      <c r="C348" s="34" t="s">
        <v>71</v>
      </c>
      <c r="D348" s="46">
        <v>15</v>
      </c>
      <c r="E348" s="77">
        <v>218.17</v>
      </c>
      <c r="F348" s="77">
        <f>D348*E348</f>
        <v>3272.5499999999997</v>
      </c>
      <c r="G348" s="77">
        <v>400</v>
      </c>
      <c r="H348" s="77"/>
      <c r="I348" s="77">
        <f>VLOOKUP($F$348,Tabisr,1)</f>
        <v>2422.81</v>
      </c>
      <c r="J348" s="78">
        <f t="shared" si="167"/>
        <v>849.73999999999978</v>
      </c>
      <c r="K348" s="78">
        <f>VLOOKUP($F$348,Tabisr,4)</f>
        <v>0.10879999999999999</v>
      </c>
      <c r="L348" s="77">
        <f>(F348-2077.51)*10.88%</f>
        <v>130.02035199999995</v>
      </c>
      <c r="M348" s="77">
        <v>121.95</v>
      </c>
      <c r="N348" s="77">
        <f>L348+M348</f>
        <v>251.97035199999993</v>
      </c>
      <c r="O348" s="77">
        <v>125.1</v>
      </c>
      <c r="P348" s="77"/>
      <c r="Q348" s="82"/>
      <c r="R348" s="77"/>
      <c r="S348" s="77"/>
      <c r="T348" s="78">
        <v>2855.6796479999998</v>
      </c>
      <c r="U348" s="78">
        <v>2455.6796479999998</v>
      </c>
    </row>
    <row r="349" spans="1:21" x14ac:dyDescent="0.25">
      <c r="A349" s="37">
        <v>208</v>
      </c>
      <c r="B349" s="38" t="s">
        <v>239</v>
      </c>
      <c r="C349" s="31" t="s">
        <v>75</v>
      </c>
      <c r="D349" s="46"/>
      <c r="E349" s="80"/>
      <c r="F349" s="80"/>
      <c r="G349" s="80"/>
      <c r="H349" s="80"/>
      <c r="I349" s="80"/>
      <c r="J349" s="81"/>
      <c r="K349" s="81"/>
      <c r="L349" s="80"/>
      <c r="M349" s="80"/>
      <c r="N349" s="80"/>
      <c r="O349" s="80"/>
      <c r="P349" s="80"/>
      <c r="Q349" s="85"/>
      <c r="R349" s="80"/>
      <c r="S349" s="80"/>
      <c r="T349" s="81"/>
      <c r="U349" s="81"/>
    </row>
    <row r="350" spans="1:21" x14ac:dyDescent="0.25">
      <c r="A350" s="37">
        <v>209</v>
      </c>
      <c r="B350" s="39" t="s">
        <v>41</v>
      </c>
      <c r="C350" s="34" t="s">
        <v>93</v>
      </c>
      <c r="D350" s="46">
        <v>15</v>
      </c>
      <c r="E350" s="77">
        <v>271.86</v>
      </c>
      <c r="F350" s="77">
        <f t="shared" ref="F350" si="168">D350*E350</f>
        <v>4077.9</v>
      </c>
      <c r="G350" s="77">
        <v>400</v>
      </c>
      <c r="H350" s="77"/>
      <c r="I350" s="77">
        <f>VLOOKUP($F$348,Tabisr,1)</f>
        <v>2422.81</v>
      </c>
      <c r="J350" s="78">
        <f t="shared" si="167"/>
        <v>1655.0900000000001</v>
      </c>
      <c r="K350" s="78">
        <f>VLOOKUP($F$348,Tabisr,4)</f>
        <v>0.10879999999999999</v>
      </c>
      <c r="L350" s="77">
        <f>(F350-3651.01)*16%</f>
        <v>68.302399999999977</v>
      </c>
      <c r="M350" s="77">
        <v>293.25</v>
      </c>
      <c r="N350" s="77">
        <f t="shared" ref="N350" si="169">L350+M350</f>
        <v>361.55239999999998</v>
      </c>
      <c r="O350" s="77"/>
      <c r="P350" s="77"/>
      <c r="Q350" s="82"/>
      <c r="R350" s="77"/>
      <c r="S350" s="77"/>
      <c r="T350" s="78">
        <v>4116.3476000000001</v>
      </c>
      <c r="U350" s="78">
        <v>3716.3476000000001</v>
      </c>
    </row>
    <row r="351" spans="1:21" x14ac:dyDescent="0.25">
      <c r="A351" s="37">
        <v>210</v>
      </c>
      <c r="B351" s="38" t="s">
        <v>239</v>
      </c>
      <c r="C351" s="31" t="s">
        <v>93</v>
      </c>
      <c r="D351" s="46"/>
      <c r="E351" s="80"/>
      <c r="F351" s="80"/>
      <c r="G351" s="80"/>
      <c r="H351" s="80"/>
      <c r="I351" s="80"/>
      <c r="J351" s="81"/>
      <c r="K351" s="81"/>
      <c r="L351" s="80"/>
      <c r="M351" s="80"/>
      <c r="N351" s="80"/>
      <c r="O351" s="80"/>
      <c r="P351" s="80"/>
      <c r="Q351" s="85"/>
      <c r="R351" s="80"/>
      <c r="S351" s="80"/>
      <c r="T351" s="81"/>
      <c r="U351" s="81"/>
    </row>
    <row r="352" spans="1:21" x14ac:dyDescent="0.25">
      <c r="A352" s="37">
        <v>211</v>
      </c>
      <c r="B352" s="38" t="s">
        <v>260</v>
      </c>
      <c r="C352" s="31" t="s">
        <v>93</v>
      </c>
      <c r="D352" s="46">
        <v>15</v>
      </c>
      <c r="E352" s="80">
        <v>271.86</v>
      </c>
      <c r="F352" s="80">
        <f>D352*E352</f>
        <v>4077.9</v>
      </c>
      <c r="G352" s="80">
        <v>400</v>
      </c>
      <c r="H352" s="80"/>
      <c r="I352" s="80">
        <f>VLOOKUP($F$350,Tabisr,1)</f>
        <v>2422.81</v>
      </c>
      <c r="J352" s="80">
        <f t="shared" si="167"/>
        <v>1655.0900000000001</v>
      </c>
      <c r="K352" s="80">
        <f>VLOOKUP($F$350,Tabisr,4)</f>
        <v>0.10879999999999999</v>
      </c>
      <c r="L352" s="80">
        <f>(F352-3651.01)*16%</f>
        <v>68.302399999999977</v>
      </c>
      <c r="M352" s="80">
        <v>293.25</v>
      </c>
      <c r="N352" s="80">
        <f>L352+M352</f>
        <v>361.55239999999998</v>
      </c>
      <c r="O352" s="80"/>
      <c r="P352" s="80"/>
      <c r="Q352" s="85"/>
      <c r="R352" s="80"/>
      <c r="S352" s="80"/>
      <c r="T352" s="80">
        <v>1936.3476000000001</v>
      </c>
      <c r="U352" s="80">
        <v>1536.3476000000001</v>
      </c>
    </row>
    <row r="353" spans="1:21" x14ac:dyDescent="0.25">
      <c r="A353" s="37">
        <v>212</v>
      </c>
      <c r="B353" s="38" t="s">
        <v>239</v>
      </c>
      <c r="C353" s="31" t="s">
        <v>127</v>
      </c>
      <c r="D353" s="46"/>
      <c r="E353" s="80"/>
      <c r="F353" s="80"/>
      <c r="G353" s="80"/>
      <c r="H353" s="80"/>
      <c r="I353" s="80"/>
      <c r="J353" s="81"/>
      <c r="K353" s="81"/>
      <c r="L353" s="80"/>
      <c r="M353" s="80"/>
      <c r="N353" s="80"/>
      <c r="O353" s="80"/>
      <c r="P353" s="80"/>
      <c r="Q353" s="85"/>
      <c r="R353" s="80"/>
      <c r="S353" s="80"/>
      <c r="T353" s="81"/>
      <c r="U353" s="81"/>
    </row>
    <row r="354" spans="1:21" x14ac:dyDescent="0.25">
      <c r="A354" s="37">
        <v>213</v>
      </c>
      <c r="B354" s="38" t="s">
        <v>226</v>
      </c>
      <c r="C354" s="38" t="s">
        <v>80</v>
      </c>
      <c r="D354" s="46">
        <v>15</v>
      </c>
      <c r="E354" s="80">
        <v>271.86</v>
      </c>
      <c r="F354" s="80">
        <f t="shared" ref="F354:F362" si="170">D354*E354</f>
        <v>4077.9</v>
      </c>
      <c r="G354" s="77">
        <v>400</v>
      </c>
      <c r="H354" s="77"/>
      <c r="I354" s="80">
        <v>5087</v>
      </c>
      <c r="J354" s="81">
        <f t="shared" si="167"/>
        <v>-1009.0999999999999</v>
      </c>
      <c r="K354" s="81">
        <v>6.2135999999999996</v>
      </c>
      <c r="L354" s="80">
        <f>(F354-5081.01)*21.36%</f>
        <v>-214.264296</v>
      </c>
      <c r="M354" s="80">
        <v>544.20000000000005</v>
      </c>
      <c r="N354" s="80">
        <f t="shared" ref="N354:N365" si="171">L354+M354</f>
        <v>329.93570400000004</v>
      </c>
      <c r="O354" s="80"/>
      <c r="P354" s="77"/>
      <c r="Q354" s="82"/>
      <c r="R354" s="77"/>
      <c r="S354" s="77"/>
      <c r="T354" s="81">
        <v>2967.9642959999992</v>
      </c>
      <c r="U354" s="81">
        <v>2567.9642959999992</v>
      </c>
    </row>
    <row r="355" spans="1:21" x14ac:dyDescent="0.25">
      <c r="A355" s="37">
        <v>214</v>
      </c>
      <c r="B355" s="38" t="s">
        <v>40</v>
      </c>
      <c r="C355" s="38" t="s">
        <v>80</v>
      </c>
      <c r="D355" s="46">
        <v>15</v>
      </c>
      <c r="E355" s="80">
        <v>271.86</v>
      </c>
      <c r="F355" s="80">
        <f>D355*E355</f>
        <v>4077.9</v>
      </c>
      <c r="G355" s="80">
        <v>400</v>
      </c>
      <c r="H355" s="80"/>
      <c r="I355" s="80">
        <f>VLOOKUP($F$355,Tabisr,1)</f>
        <v>2422.81</v>
      </c>
      <c r="J355" s="81">
        <f t="shared" si="167"/>
        <v>1655.0900000000001</v>
      </c>
      <c r="K355" s="81">
        <f>VLOOKUP($F$355,Tabisr,4)</f>
        <v>0.10879999999999999</v>
      </c>
      <c r="L355" s="80">
        <f t="shared" ref="L355:L362" si="172">(F355-3651.01)*16%</f>
        <v>68.302399999999977</v>
      </c>
      <c r="M355" s="80">
        <v>293.25</v>
      </c>
      <c r="N355" s="80">
        <f>M355+L355</f>
        <v>361.55239999999998</v>
      </c>
      <c r="O355" s="80">
        <f>VLOOKUP($F$355,Tabsub,3)</f>
        <v>0</v>
      </c>
      <c r="P355" s="80"/>
      <c r="Q355" s="85"/>
      <c r="R355" s="80"/>
      <c r="S355" s="80"/>
      <c r="T355" s="81">
        <v>4116.3476000000001</v>
      </c>
      <c r="U355" s="81">
        <v>3716.3476000000001</v>
      </c>
    </row>
    <row r="356" spans="1:21" x14ac:dyDescent="0.25">
      <c r="A356" s="37">
        <v>215</v>
      </c>
      <c r="B356" s="38" t="s">
        <v>290</v>
      </c>
      <c r="C356" s="38" t="s">
        <v>80</v>
      </c>
      <c r="D356" s="46">
        <v>15</v>
      </c>
      <c r="E356" s="80">
        <v>271.86</v>
      </c>
      <c r="F356" s="80">
        <f>D356*E356</f>
        <v>4077.9</v>
      </c>
      <c r="G356" s="80">
        <v>400</v>
      </c>
      <c r="H356" s="80"/>
      <c r="I356" s="80">
        <f>VLOOKUP($F$356,Tabisr,1)</f>
        <v>2422.81</v>
      </c>
      <c r="J356" s="81">
        <f t="shared" si="167"/>
        <v>1655.0900000000001</v>
      </c>
      <c r="K356" s="81">
        <f>VLOOKUP($F$356,Tabisr,4)</f>
        <v>0.10879999999999999</v>
      </c>
      <c r="L356" s="80">
        <f t="shared" si="172"/>
        <v>68.302399999999977</v>
      </c>
      <c r="M356" s="80">
        <v>293.25</v>
      </c>
      <c r="N356" s="80">
        <f>M356+L356</f>
        <v>361.55239999999998</v>
      </c>
      <c r="O356" s="80">
        <f>VLOOKUP($F$356,Tabsub,3)</f>
        <v>0</v>
      </c>
      <c r="P356" s="80"/>
      <c r="Q356" s="85"/>
      <c r="R356" s="80"/>
      <c r="S356" s="80"/>
      <c r="T356" s="81">
        <v>4116.3476000000001</v>
      </c>
      <c r="U356" s="81">
        <v>3716.3476000000001</v>
      </c>
    </row>
    <row r="357" spans="1:21" x14ac:dyDescent="0.25">
      <c r="A357" s="37">
        <v>216</v>
      </c>
      <c r="B357" s="38" t="s">
        <v>27</v>
      </c>
      <c r="C357" s="31" t="s">
        <v>94</v>
      </c>
      <c r="D357" s="46">
        <v>15</v>
      </c>
      <c r="E357" s="80">
        <v>290.66000000000003</v>
      </c>
      <c r="F357" s="80">
        <f t="shared" si="170"/>
        <v>4359.9000000000005</v>
      </c>
      <c r="G357" s="80">
        <v>400</v>
      </c>
      <c r="H357" s="80"/>
      <c r="I357" s="80">
        <f>VLOOKUP($F$357,Tabisr,1)</f>
        <v>4257.91</v>
      </c>
      <c r="J357" s="81">
        <f t="shared" si="167"/>
        <v>101.99000000000069</v>
      </c>
      <c r="K357" s="81">
        <f>VLOOKUP($F$357,Tabisr,4)</f>
        <v>0.16</v>
      </c>
      <c r="L357" s="80">
        <f t="shared" si="172"/>
        <v>113.42240000000005</v>
      </c>
      <c r="M357" s="80">
        <v>293.25</v>
      </c>
      <c r="N357" s="80">
        <f t="shared" si="171"/>
        <v>406.67240000000004</v>
      </c>
      <c r="O357" s="80">
        <f>VLOOKUP($F$357,Tabsub,3)</f>
        <v>0</v>
      </c>
      <c r="P357" s="80"/>
      <c r="Q357" s="85"/>
      <c r="R357" s="80"/>
      <c r="S357" s="80"/>
      <c r="T357" s="81">
        <v>4353.2276000000002</v>
      </c>
      <c r="U357" s="81">
        <v>3953.2276000000002</v>
      </c>
    </row>
    <row r="358" spans="1:21" x14ac:dyDescent="0.25">
      <c r="A358" s="37">
        <v>217</v>
      </c>
      <c r="B358" s="38" t="s">
        <v>28</v>
      </c>
      <c r="C358" s="31" t="s">
        <v>94</v>
      </c>
      <c r="D358" s="46">
        <v>15</v>
      </c>
      <c r="E358" s="80">
        <v>290.66000000000003</v>
      </c>
      <c r="F358" s="80">
        <f t="shared" si="170"/>
        <v>4359.9000000000005</v>
      </c>
      <c r="G358" s="80">
        <v>400</v>
      </c>
      <c r="H358" s="80"/>
      <c r="I358" s="80">
        <f>VLOOKUP($F$358,Tabisr,1)</f>
        <v>4257.91</v>
      </c>
      <c r="J358" s="81">
        <f t="shared" si="167"/>
        <v>101.99000000000069</v>
      </c>
      <c r="K358" s="81">
        <f>VLOOKUP($F$358,Tabisr,4)</f>
        <v>0.16</v>
      </c>
      <c r="L358" s="80">
        <f t="shared" si="172"/>
        <v>113.42240000000005</v>
      </c>
      <c r="M358" s="80">
        <v>293.25</v>
      </c>
      <c r="N358" s="80">
        <f t="shared" si="171"/>
        <v>406.67240000000004</v>
      </c>
      <c r="O358" s="80">
        <f>VLOOKUP($F$358,Tabsub,3)</f>
        <v>0</v>
      </c>
      <c r="P358" s="80"/>
      <c r="Q358" s="85"/>
      <c r="R358" s="80"/>
      <c r="S358" s="80"/>
      <c r="T358" s="81">
        <v>4353.2276000000002</v>
      </c>
      <c r="U358" s="81">
        <v>3953.2276000000002</v>
      </c>
    </row>
    <row r="359" spans="1:21" x14ac:dyDescent="0.25">
      <c r="A359" s="37">
        <v>218</v>
      </c>
      <c r="B359" s="38" t="s">
        <v>29</v>
      </c>
      <c r="C359" s="31" t="s">
        <v>94</v>
      </c>
      <c r="D359" s="46">
        <v>15</v>
      </c>
      <c r="E359" s="80">
        <v>290.66000000000003</v>
      </c>
      <c r="F359" s="80">
        <f t="shared" si="170"/>
        <v>4359.9000000000005</v>
      </c>
      <c r="G359" s="80">
        <v>400</v>
      </c>
      <c r="H359" s="80"/>
      <c r="I359" s="80">
        <f>VLOOKUP($F$359,Tabisr,1)</f>
        <v>4257.91</v>
      </c>
      <c r="J359" s="81">
        <f t="shared" si="167"/>
        <v>101.99000000000069</v>
      </c>
      <c r="K359" s="81">
        <f>VLOOKUP($F$359,Tabisr,4)</f>
        <v>0.16</v>
      </c>
      <c r="L359" s="80">
        <f t="shared" si="172"/>
        <v>113.42240000000005</v>
      </c>
      <c r="M359" s="80">
        <v>293.25</v>
      </c>
      <c r="N359" s="80">
        <f t="shared" si="171"/>
        <v>406.67240000000004</v>
      </c>
      <c r="O359" s="80">
        <f>VLOOKUP($F$359,Tabsub,3)</f>
        <v>0</v>
      </c>
      <c r="P359" s="80"/>
      <c r="Q359" s="85"/>
      <c r="R359" s="80"/>
      <c r="S359" s="80"/>
      <c r="T359" s="81">
        <v>4353.2276000000002</v>
      </c>
      <c r="U359" s="81">
        <v>3953.2276000000002</v>
      </c>
    </row>
    <row r="360" spans="1:21" x14ac:dyDescent="0.25">
      <c r="A360" s="37">
        <v>219</v>
      </c>
      <c r="B360" s="38" t="s">
        <v>9</v>
      </c>
      <c r="C360" s="31" t="s">
        <v>94</v>
      </c>
      <c r="D360" s="46">
        <v>15</v>
      </c>
      <c r="E360" s="80">
        <v>290.66000000000003</v>
      </c>
      <c r="F360" s="80">
        <f t="shared" si="170"/>
        <v>4359.9000000000005</v>
      </c>
      <c r="G360" s="80">
        <v>400</v>
      </c>
      <c r="H360" s="80"/>
      <c r="I360" s="80">
        <f>VLOOKUP($F$360,Tabisr,1)</f>
        <v>4257.91</v>
      </c>
      <c r="J360" s="81">
        <f t="shared" si="167"/>
        <v>101.99000000000069</v>
      </c>
      <c r="K360" s="81">
        <f>VLOOKUP($F$360,Tabisr,4)</f>
        <v>0.16</v>
      </c>
      <c r="L360" s="80">
        <f t="shared" si="172"/>
        <v>113.42240000000005</v>
      </c>
      <c r="M360" s="80">
        <v>293.25</v>
      </c>
      <c r="N360" s="80">
        <f t="shared" si="171"/>
        <v>406.67240000000004</v>
      </c>
      <c r="O360" s="80">
        <f>VLOOKUP($F$360,Tabsub,3)</f>
        <v>0</v>
      </c>
      <c r="P360" s="80"/>
      <c r="Q360" s="85"/>
      <c r="R360" s="80"/>
      <c r="S360" s="80"/>
      <c r="T360" s="81">
        <v>4353.2276000000002</v>
      </c>
      <c r="U360" s="81">
        <v>3953.2276000000002</v>
      </c>
    </row>
    <row r="361" spans="1:21" x14ac:dyDescent="0.25">
      <c r="A361" s="37">
        <v>220</v>
      </c>
      <c r="B361" s="38" t="s">
        <v>30</v>
      </c>
      <c r="C361" s="31" t="s">
        <v>94</v>
      </c>
      <c r="D361" s="46">
        <v>15</v>
      </c>
      <c r="E361" s="80">
        <v>290.66000000000003</v>
      </c>
      <c r="F361" s="80">
        <f t="shared" si="170"/>
        <v>4359.9000000000005</v>
      </c>
      <c r="G361" s="80">
        <v>400</v>
      </c>
      <c r="H361" s="80"/>
      <c r="I361" s="80">
        <f>VLOOKUP($F$361,Tabisr,1)</f>
        <v>4257.91</v>
      </c>
      <c r="J361" s="81">
        <f t="shared" si="167"/>
        <v>101.99000000000069</v>
      </c>
      <c r="K361" s="81">
        <f>VLOOKUP($F$361,Tabisr,4)</f>
        <v>0.16</v>
      </c>
      <c r="L361" s="80">
        <f t="shared" si="172"/>
        <v>113.42240000000005</v>
      </c>
      <c r="M361" s="80">
        <v>293.25</v>
      </c>
      <c r="N361" s="80">
        <f t="shared" si="171"/>
        <v>406.67240000000004</v>
      </c>
      <c r="O361" s="80">
        <f>VLOOKUP($F$361,Tabsub,3)</f>
        <v>0</v>
      </c>
      <c r="P361" s="80"/>
      <c r="Q361" s="85"/>
      <c r="R361" s="80"/>
      <c r="S361" s="80"/>
      <c r="T361" s="81">
        <v>4353.2276000000002</v>
      </c>
      <c r="U361" s="81">
        <v>3953.2276000000002</v>
      </c>
    </row>
    <row r="362" spans="1:21" x14ac:dyDescent="0.25">
      <c r="A362" s="37">
        <v>221</v>
      </c>
      <c r="B362" s="38" t="s">
        <v>31</v>
      </c>
      <c r="C362" s="31" t="s">
        <v>94</v>
      </c>
      <c r="D362" s="46">
        <v>15</v>
      </c>
      <c r="E362" s="80">
        <v>290.66000000000003</v>
      </c>
      <c r="F362" s="80">
        <f t="shared" si="170"/>
        <v>4359.9000000000005</v>
      </c>
      <c r="G362" s="80">
        <v>400</v>
      </c>
      <c r="H362" s="80"/>
      <c r="I362" s="80">
        <f>VLOOKUP($F$362,Tabisr,1)</f>
        <v>4257.91</v>
      </c>
      <c r="J362" s="81">
        <f t="shared" si="167"/>
        <v>101.99000000000069</v>
      </c>
      <c r="K362" s="81">
        <f>VLOOKUP($F$362,Tabisr,4)</f>
        <v>0.16</v>
      </c>
      <c r="L362" s="80">
        <f t="shared" si="172"/>
        <v>113.42240000000005</v>
      </c>
      <c r="M362" s="80">
        <v>293.25</v>
      </c>
      <c r="N362" s="80">
        <f t="shared" si="171"/>
        <v>406.67240000000004</v>
      </c>
      <c r="O362" s="80">
        <f>VLOOKUP($F$362,Tabsub,3)</f>
        <v>0</v>
      </c>
      <c r="P362" s="80"/>
      <c r="Q362" s="85"/>
      <c r="R362" s="80"/>
      <c r="S362" s="80"/>
      <c r="T362" s="81">
        <v>4353.2276000000002</v>
      </c>
      <c r="U362" s="81">
        <v>3953.2276000000002</v>
      </c>
    </row>
    <row r="363" spans="1:21" x14ac:dyDescent="0.25">
      <c r="A363" s="37">
        <v>222</v>
      </c>
      <c r="B363" s="38" t="s">
        <v>239</v>
      </c>
      <c r="C363" s="31" t="s">
        <v>94</v>
      </c>
      <c r="D363" s="46"/>
      <c r="E363" s="80"/>
      <c r="F363" s="80"/>
      <c r="G363" s="80"/>
      <c r="H363" s="80"/>
      <c r="I363" s="80"/>
      <c r="J363" s="81"/>
      <c r="K363" s="81"/>
      <c r="L363" s="80"/>
      <c r="M363" s="80"/>
      <c r="N363" s="80"/>
      <c r="O363" s="80"/>
      <c r="P363" s="80"/>
      <c r="Q363" s="85"/>
      <c r="R363" s="80"/>
      <c r="S363" s="80"/>
      <c r="T363" s="81"/>
      <c r="U363" s="81"/>
    </row>
    <row r="364" spans="1:21" x14ac:dyDescent="0.25">
      <c r="A364" s="37">
        <v>223</v>
      </c>
      <c r="B364" s="38" t="s">
        <v>239</v>
      </c>
      <c r="C364" s="31" t="s">
        <v>94</v>
      </c>
      <c r="D364" s="46"/>
      <c r="E364" s="80"/>
      <c r="F364" s="80"/>
      <c r="G364" s="80"/>
      <c r="H364" s="80"/>
      <c r="I364" s="80"/>
      <c r="J364" s="81"/>
      <c r="K364" s="81"/>
      <c r="L364" s="80"/>
      <c r="M364" s="80"/>
      <c r="N364" s="80"/>
      <c r="O364" s="80"/>
      <c r="P364" s="80"/>
      <c r="Q364" s="85"/>
      <c r="R364" s="80"/>
      <c r="S364" s="80"/>
      <c r="T364" s="81"/>
      <c r="U364" s="81"/>
    </row>
    <row r="365" spans="1:21" x14ac:dyDescent="0.25">
      <c r="A365" s="37">
        <v>224</v>
      </c>
      <c r="B365" s="38" t="s">
        <v>11</v>
      </c>
      <c r="C365" s="31" t="s">
        <v>69</v>
      </c>
      <c r="D365" s="46">
        <v>15</v>
      </c>
      <c r="E365" s="80">
        <v>390.42</v>
      </c>
      <c r="F365" s="80">
        <f>D365*E365</f>
        <v>5856.3</v>
      </c>
      <c r="G365" s="77">
        <v>400</v>
      </c>
      <c r="H365" s="77"/>
      <c r="I365" s="80">
        <v>5081.01</v>
      </c>
      <c r="J365" s="81">
        <f t="shared" si="167"/>
        <v>775.29</v>
      </c>
      <c r="K365" s="81">
        <v>0.21360000000000001</v>
      </c>
      <c r="L365" s="80">
        <f>(F365-5081.01)*21.36%</f>
        <v>165.60194399999997</v>
      </c>
      <c r="M365" s="80">
        <v>538.20000000000005</v>
      </c>
      <c r="N365" s="80">
        <f t="shared" si="171"/>
        <v>703.80194400000005</v>
      </c>
      <c r="O365" s="80"/>
      <c r="P365" s="77"/>
      <c r="Q365" s="82"/>
      <c r="R365" s="77"/>
      <c r="S365" s="77"/>
      <c r="T365" s="81">
        <v>4152.4980560000004</v>
      </c>
      <c r="U365" s="81">
        <v>3752.4980560000004</v>
      </c>
    </row>
    <row r="366" spans="1:21" x14ac:dyDescent="0.25">
      <c r="A366" s="37">
        <v>225</v>
      </c>
      <c r="B366" s="38" t="s">
        <v>3</v>
      </c>
      <c r="C366" s="31" t="s">
        <v>70</v>
      </c>
      <c r="D366" s="46">
        <v>15</v>
      </c>
      <c r="E366" s="80">
        <v>312.26</v>
      </c>
      <c r="F366" s="80">
        <f>D366*E366</f>
        <v>4683.8999999999996</v>
      </c>
      <c r="G366" s="80">
        <v>400</v>
      </c>
      <c r="H366" s="81"/>
      <c r="I366" s="80" t="e">
        <f>VLOOKUP($F$353,Tabisr,1)</f>
        <v>#N/A</v>
      </c>
      <c r="J366" s="81" t="e">
        <f t="shared" si="167"/>
        <v>#N/A</v>
      </c>
      <c r="K366" s="81" t="e">
        <f>VLOOKUP($F$353,Tabisr,4)</f>
        <v>#N/A</v>
      </c>
      <c r="L366" s="80">
        <f>(F366-4244.01)*17.92%</f>
        <v>78.828287999999901</v>
      </c>
      <c r="M366" s="80">
        <v>388.05</v>
      </c>
      <c r="N366" s="80">
        <f>L366+M366</f>
        <v>466.87828799999988</v>
      </c>
      <c r="O366" s="80"/>
      <c r="P366" s="77"/>
      <c r="Q366" s="82"/>
      <c r="R366" s="77"/>
      <c r="S366" s="77"/>
      <c r="T366" s="81">
        <v>4617.0217119999998</v>
      </c>
      <c r="U366" s="81">
        <v>4217.0217119999998</v>
      </c>
    </row>
    <row r="367" spans="1:21" x14ac:dyDescent="0.25">
      <c r="A367" s="50"/>
      <c r="B367" s="49"/>
      <c r="C367" s="35"/>
      <c r="D367" s="50"/>
      <c r="E367" s="88"/>
      <c r="F367" s="89">
        <f>+SUM(F346:F366)</f>
        <v>70537.5</v>
      </c>
      <c r="G367" s="89">
        <f>+SUM(G346:G366)</f>
        <v>6400</v>
      </c>
      <c r="H367" s="89">
        <f>SUM(H347:H366)</f>
        <v>0</v>
      </c>
      <c r="I367" s="89" t="e">
        <f t="shared" ref="I367:U367" si="173">+SUM(I346:I366)</f>
        <v>#N/A</v>
      </c>
      <c r="J367" s="89" t="e">
        <f t="shared" si="173"/>
        <v>#N/A</v>
      </c>
      <c r="K367" s="89" t="e">
        <f t="shared" si="173"/>
        <v>#N/A</v>
      </c>
      <c r="L367" s="89">
        <f t="shared" si="173"/>
        <v>1516.8491360000003</v>
      </c>
      <c r="M367" s="89">
        <f t="shared" si="173"/>
        <v>5207.2</v>
      </c>
      <c r="N367" s="89">
        <f t="shared" si="173"/>
        <v>6671.402688000001</v>
      </c>
      <c r="O367" s="89">
        <f t="shared" si="173"/>
        <v>125.1</v>
      </c>
      <c r="P367" s="89">
        <v>3150</v>
      </c>
      <c r="Q367" s="89">
        <v>3050</v>
      </c>
      <c r="R367" s="89">
        <v>0</v>
      </c>
      <c r="S367" s="89">
        <v>1000</v>
      </c>
      <c r="T367" s="89">
        <f t="shared" si="173"/>
        <v>63191.197311999989</v>
      </c>
      <c r="U367" s="89">
        <f t="shared" si="173"/>
        <v>56791.197311999989</v>
      </c>
    </row>
    <row r="368" spans="1:21" ht="13.5" customHeight="1" x14ac:dyDescent="0.25">
      <c r="A368" s="50"/>
      <c r="B368" s="49"/>
      <c r="C368" s="35"/>
      <c r="D368" s="50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</row>
    <row r="369" spans="1:21" x14ac:dyDescent="0.25">
      <c r="A369" s="50"/>
      <c r="B369" s="49"/>
      <c r="C369" s="35"/>
      <c r="D369" s="50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</row>
    <row r="370" spans="1:21" x14ac:dyDescent="0.25">
      <c r="A370" s="123" t="s">
        <v>209</v>
      </c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5"/>
    </row>
    <row r="371" spans="1:21" ht="22.5" x14ac:dyDescent="0.25">
      <c r="A371" s="33" t="s">
        <v>55</v>
      </c>
      <c r="B371" s="33" t="s">
        <v>13</v>
      </c>
      <c r="C371" s="33" t="s">
        <v>66</v>
      </c>
      <c r="D371" s="33" t="s">
        <v>21</v>
      </c>
      <c r="E371" s="75" t="s">
        <v>15</v>
      </c>
      <c r="F371" s="75" t="s">
        <v>14</v>
      </c>
      <c r="G371" s="75" t="s">
        <v>52</v>
      </c>
      <c r="H371" s="75" t="s">
        <v>58</v>
      </c>
      <c r="I371" s="76" t="s">
        <v>156</v>
      </c>
      <c r="J371" s="76" t="s">
        <v>157</v>
      </c>
      <c r="K371" s="76" t="s">
        <v>158</v>
      </c>
      <c r="L371" s="76" t="s">
        <v>159</v>
      </c>
      <c r="M371" s="75" t="s">
        <v>160</v>
      </c>
      <c r="N371" s="75" t="s">
        <v>53</v>
      </c>
      <c r="O371" s="75" t="s">
        <v>54</v>
      </c>
      <c r="P371" s="75" t="s">
        <v>16</v>
      </c>
      <c r="Q371" s="75" t="s">
        <v>237</v>
      </c>
      <c r="R371" s="75" t="s">
        <v>57</v>
      </c>
      <c r="S371" s="75" t="s">
        <v>64</v>
      </c>
      <c r="T371" s="75" t="s">
        <v>62</v>
      </c>
      <c r="U371" s="75" t="s">
        <v>63</v>
      </c>
    </row>
    <row r="372" spans="1:21" x14ac:dyDescent="0.25">
      <c r="A372" s="37">
        <v>226</v>
      </c>
      <c r="B372" s="38" t="s">
        <v>413</v>
      </c>
      <c r="C372" s="38" t="s">
        <v>125</v>
      </c>
      <c r="D372" s="46">
        <v>15</v>
      </c>
      <c r="E372" s="80">
        <v>312.26</v>
      </c>
      <c r="F372" s="80">
        <f>D372*E372</f>
        <v>4683.8999999999996</v>
      </c>
      <c r="G372" s="80">
        <v>400</v>
      </c>
      <c r="H372" s="80"/>
      <c r="I372" s="80">
        <f>VLOOKUP($F$73,Tabisr,1)</f>
        <v>5925.91</v>
      </c>
      <c r="J372" s="81">
        <f>+F372-I372</f>
        <v>-1242.0100000000002</v>
      </c>
      <c r="K372" s="81">
        <f>VLOOKUP($F$73,Tabisr,4)</f>
        <v>0.21360000000000001</v>
      </c>
      <c r="L372" s="80">
        <f>(F372-4244.01)*17.92%</f>
        <v>78.828287999999901</v>
      </c>
      <c r="M372" s="80">
        <v>388.05</v>
      </c>
      <c r="N372" s="80">
        <f>L372+M372</f>
        <v>466.87828799999988</v>
      </c>
      <c r="O372" s="80">
        <f>VLOOKUP($F$73,Tabsub,3)</f>
        <v>0</v>
      </c>
      <c r="P372" s="80"/>
      <c r="Q372" s="85"/>
      <c r="R372" s="80"/>
      <c r="S372" s="80"/>
      <c r="T372" s="81">
        <v>4617.0217119999998</v>
      </c>
      <c r="U372" s="81">
        <v>4217.0217119999998</v>
      </c>
    </row>
    <row r="373" spans="1:21" x14ac:dyDescent="0.25">
      <c r="A373" s="37">
        <v>227</v>
      </c>
      <c r="B373" s="38" t="s">
        <v>411</v>
      </c>
      <c r="C373" s="38" t="s">
        <v>68</v>
      </c>
      <c r="D373" s="40">
        <v>15</v>
      </c>
      <c r="E373" s="77">
        <v>263.56</v>
      </c>
      <c r="F373" s="77">
        <f>D373*E373</f>
        <v>3953.4</v>
      </c>
      <c r="G373" s="77">
        <v>400</v>
      </c>
      <c r="H373" s="77"/>
      <c r="I373" s="77">
        <f>VLOOKUP($F$49,Tabisr,1)</f>
        <v>2422.81</v>
      </c>
      <c r="J373" s="78">
        <f t="shared" ref="J373" si="174">+F373-I373</f>
        <v>1530.5900000000001</v>
      </c>
      <c r="K373" s="78">
        <f>VLOOKUP($F$49,Tabisr,4)</f>
        <v>0.10879999999999999</v>
      </c>
      <c r="L373" s="77">
        <f>(F373-3651.01)*16%</f>
        <v>48.382399999999983</v>
      </c>
      <c r="M373" s="77">
        <v>293.25</v>
      </c>
      <c r="N373" s="77">
        <f>M373+L373</f>
        <v>341.63239999999996</v>
      </c>
      <c r="O373" s="77">
        <f>VLOOKUP($F$49,Tabsub,3)</f>
        <v>0</v>
      </c>
      <c r="P373" s="77"/>
      <c r="Q373" s="82"/>
      <c r="R373" s="77"/>
      <c r="S373" s="77"/>
      <c r="T373" s="78">
        <v>4011.7675999999997</v>
      </c>
      <c r="U373" s="78">
        <v>3611.7675999999997</v>
      </c>
    </row>
    <row r="374" spans="1:21" x14ac:dyDescent="0.25">
      <c r="A374" s="37">
        <v>228</v>
      </c>
      <c r="B374" s="38" t="s">
        <v>412</v>
      </c>
      <c r="C374" s="31" t="s">
        <v>74</v>
      </c>
      <c r="D374" s="46"/>
      <c r="E374" s="80"/>
      <c r="F374" s="80"/>
      <c r="G374" s="80"/>
      <c r="H374" s="80"/>
      <c r="I374" s="80">
        <f t="shared" ref="I374:I378" si="175">VLOOKUP($F$384,Tabisr,1)</f>
        <v>4257.91</v>
      </c>
      <c r="J374" s="81">
        <f t="shared" ref="J374:J378" si="176">+F374-I374</f>
        <v>-4257.91</v>
      </c>
      <c r="K374" s="81">
        <f t="shared" ref="K374:K378" si="177">VLOOKUP($F$384,Tabisr,4)</f>
        <v>0.16</v>
      </c>
      <c r="L374" s="80">
        <f>(F374-3651.01)*16%</f>
        <v>-584.16160000000002</v>
      </c>
      <c r="M374" s="80">
        <v>293.25</v>
      </c>
      <c r="N374" s="80"/>
      <c r="O374" s="80"/>
      <c r="P374" s="80"/>
      <c r="Q374" s="85"/>
      <c r="R374" s="80"/>
      <c r="S374" s="80"/>
      <c r="T374" s="81">
        <v>0</v>
      </c>
      <c r="U374" s="81">
        <v>0</v>
      </c>
    </row>
    <row r="375" spans="1:21" x14ac:dyDescent="0.25">
      <c r="A375" s="37">
        <v>229</v>
      </c>
      <c r="B375" s="38" t="s">
        <v>60</v>
      </c>
      <c r="C375" s="31" t="s">
        <v>88</v>
      </c>
      <c r="D375" s="46">
        <v>15</v>
      </c>
      <c r="E375" s="80">
        <v>214.1</v>
      </c>
      <c r="F375" s="80">
        <f>D375*E375</f>
        <v>3211.5</v>
      </c>
      <c r="G375" s="80">
        <v>400</v>
      </c>
      <c r="H375" s="81"/>
      <c r="I375" s="80">
        <f t="shared" si="175"/>
        <v>4257.91</v>
      </c>
      <c r="J375" s="81">
        <f t="shared" si="176"/>
        <v>-1046.4099999999999</v>
      </c>
      <c r="K375" s="81">
        <f t="shared" si="177"/>
        <v>0.16</v>
      </c>
      <c r="L375" s="80">
        <f>(F375-2077.51)*10.88%</f>
        <v>123.37811199999999</v>
      </c>
      <c r="M375" s="80">
        <v>121.95</v>
      </c>
      <c r="N375" s="80">
        <f>L375+M375</f>
        <v>245.32811199999998</v>
      </c>
      <c r="O375" s="81"/>
      <c r="P375" s="81"/>
      <c r="Q375" s="81"/>
      <c r="R375" s="81"/>
      <c r="S375" s="81"/>
      <c r="T375" s="81">
        <v>2123.1718879999999</v>
      </c>
      <c r="U375" s="81">
        <v>1723.1718879999999</v>
      </c>
    </row>
    <row r="376" spans="1:21" x14ac:dyDescent="0.25">
      <c r="A376" s="37">
        <v>230</v>
      </c>
      <c r="B376" s="38" t="s">
        <v>241</v>
      </c>
      <c r="C376" s="31" t="s">
        <v>88</v>
      </c>
      <c r="D376" s="46">
        <v>15</v>
      </c>
      <c r="E376" s="80">
        <v>263.56</v>
      </c>
      <c r="F376" s="80">
        <f>D376*E376</f>
        <v>3953.4</v>
      </c>
      <c r="G376" s="80">
        <v>400</v>
      </c>
      <c r="H376" s="81"/>
      <c r="I376" s="80">
        <f t="shared" si="175"/>
        <v>4257.91</v>
      </c>
      <c r="J376" s="81">
        <f t="shared" si="176"/>
        <v>-304.50999999999976</v>
      </c>
      <c r="K376" s="81">
        <f t="shared" si="177"/>
        <v>0.16</v>
      </c>
      <c r="L376" s="95">
        <f>(F376-2077.51)*10.88%</f>
        <v>204.09683200000001</v>
      </c>
      <c r="M376" s="80">
        <v>121.95</v>
      </c>
      <c r="N376" s="95">
        <f>L376+M376</f>
        <v>326.04683199999999</v>
      </c>
      <c r="O376" s="81"/>
      <c r="P376" s="81"/>
      <c r="Q376" s="87"/>
      <c r="R376" s="81"/>
      <c r="S376" s="81"/>
      <c r="T376" s="81">
        <v>3142.3531679999996</v>
      </c>
      <c r="U376" s="95">
        <v>2742.3531679999996</v>
      </c>
    </row>
    <row r="377" spans="1:21" x14ac:dyDescent="0.25">
      <c r="A377" s="37">
        <v>231</v>
      </c>
      <c r="B377" s="38" t="s">
        <v>239</v>
      </c>
      <c r="C377" s="31" t="s">
        <v>88</v>
      </c>
      <c r="D377" s="46"/>
      <c r="E377" s="80"/>
      <c r="F377" s="80"/>
      <c r="G377" s="80"/>
      <c r="H377" s="80"/>
      <c r="I377" s="80"/>
      <c r="J377" s="81"/>
      <c r="K377" s="81"/>
      <c r="L377" s="80"/>
      <c r="M377" s="80"/>
      <c r="N377" s="80"/>
      <c r="O377" s="80"/>
      <c r="P377" s="80"/>
      <c r="Q377" s="85"/>
      <c r="R377" s="80"/>
      <c r="S377" s="80"/>
      <c r="T377" s="81"/>
      <c r="U377" s="81"/>
    </row>
    <row r="378" spans="1:21" x14ac:dyDescent="0.2">
      <c r="A378" s="37">
        <v>232</v>
      </c>
      <c r="B378" s="62" t="s">
        <v>229</v>
      </c>
      <c r="C378" s="31" t="s">
        <v>306</v>
      </c>
      <c r="D378" s="46">
        <v>15</v>
      </c>
      <c r="E378" s="80">
        <v>414.83</v>
      </c>
      <c r="F378" s="80">
        <f>D378*E378</f>
        <v>6222.45</v>
      </c>
      <c r="G378" s="80">
        <v>400</v>
      </c>
      <c r="H378" s="81"/>
      <c r="I378" s="80">
        <f t="shared" si="175"/>
        <v>4257.91</v>
      </c>
      <c r="J378" s="81">
        <f t="shared" si="176"/>
        <v>1964.54</v>
      </c>
      <c r="K378" s="81">
        <f t="shared" si="177"/>
        <v>0.16</v>
      </c>
      <c r="L378" s="80">
        <f>(F378-2077.51)*10.88%</f>
        <v>450.969472</v>
      </c>
      <c r="M378" s="80">
        <v>121.95</v>
      </c>
      <c r="N378" s="80">
        <v>690.94</v>
      </c>
      <c r="O378" s="81"/>
      <c r="P378" s="81"/>
      <c r="Q378" s="87"/>
      <c r="R378" s="81"/>
      <c r="S378" s="81"/>
      <c r="T378" s="81">
        <v>5191.51</v>
      </c>
      <c r="U378" s="81">
        <v>4791.51</v>
      </c>
    </row>
    <row r="379" spans="1:21" x14ac:dyDescent="0.25">
      <c r="A379" s="50"/>
      <c r="B379" s="49"/>
      <c r="C379" s="35"/>
      <c r="D379" s="50"/>
      <c r="E379" s="88"/>
      <c r="F379" s="89">
        <f>+SUM(F372:F378)</f>
        <v>22024.649999999998</v>
      </c>
      <c r="G379" s="89">
        <f>+SUM(G372:G378)</f>
        <v>2000</v>
      </c>
      <c r="H379" s="89"/>
      <c r="I379" s="89">
        <f t="shared" ref="I379:S379" si="178">+SUM(I372:I378)</f>
        <v>25380.36</v>
      </c>
      <c r="J379" s="89">
        <f t="shared" si="178"/>
        <v>-3355.71</v>
      </c>
      <c r="K379" s="89">
        <f t="shared" si="178"/>
        <v>0.96240000000000014</v>
      </c>
      <c r="L379" s="89">
        <f t="shared" si="178"/>
        <v>321.49350399999986</v>
      </c>
      <c r="M379" s="89">
        <f t="shared" si="178"/>
        <v>1340.4</v>
      </c>
      <c r="N379" s="89">
        <f>+SUM(N372:N378)</f>
        <v>2070.825632</v>
      </c>
      <c r="O379" s="89">
        <f t="shared" si="178"/>
        <v>0</v>
      </c>
      <c r="P379" s="89">
        <f>+SUM(P372:P378)</f>
        <v>0</v>
      </c>
      <c r="Q379" s="89">
        <v>2868</v>
      </c>
      <c r="R379" s="89">
        <f t="shared" si="178"/>
        <v>0</v>
      </c>
      <c r="S379" s="89">
        <f t="shared" si="178"/>
        <v>0</v>
      </c>
      <c r="T379" s="89">
        <f>+SUM(T372:T378)</f>
        <v>19085.824367999998</v>
      </c>
      <c r="U379" s="89">
        <f>+SUM(U372:U378)</f>
        <v>17085.824367999998</v>
      </c>
    </row>
    <row r="380" spans="1:21" ht="8.4499999999999993" customHeight="1" x14ac:dyDescent="0.25">
      <c r="A380" s="50"/>
      <c r="B380" s="49"/>
      <c r="C380" s="35"/>
      <c r="D380" s="50"/>
      <c r="E380" s="88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</row>
    <row r="381" spans="1:21" x14ac:dyDescent="0.25">
      <c r="A381" s="50"/>
      <c r="B381" s="49"/>
      <c r="C381" s="35"/>
      <c r="D381" s="50"/>
      <c r="E381" s="88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</row>
    <row r="382" spans="1:21" x14ac:dyDescent="0.25">
      <c r="A382" s="123" t="s">
        <v>210</v>
      </c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5"/>
    </row>
    <row r="383" spans="1:21" ht="22.5" x14ac:dyDescent="0.25">
      <c r="A383" s="33" t="s">
        <v>55</v>
      </c>
      <c r="B383" s="33" t="s">
        <v>13</v>
      </c>
      <c r="C383" s="33" t="s">
        <v>66</v>
      </c>
      <c r="D383" s="33" t="s">
        <v>21</v>
      </c>
      <c r="E383" s="75" t="s">
        <v>15</v>
      </c>
      <c r="F383" s="75" t="s">
        <v>14</v>
      </c>
      <c r="G383" s="75" t="s">
        <v>52</v>
      </c>
      <c r="H383" s="75" t="s">
        <v>58</v>
      </c>
      <c r="I383" s="76" t="s">
        <v>156</v>
      </c>
      <c r="J383" s="76" t="s">
        <v>157</v>
      </c>
      <c r="K383" s="76" t="s">
        <v>158</v>
      </c>
      <c r="L383" s="76" t="s">
        <v>159</v>
      </c>
      <c r="M383" s="75" t="s">
        <v>160</v>
      </c>
      <c r="N383" s="75" t="s">
        <v>53</v>
      </c>
      <c r="O383" s="75" t="s">
        <v>54</v>
      </c>
      <c r="P383" s="75" t="s">
        <v>16</v>
      </c>
      <c r="Q383" s="75" t="s">
        <v>237</v>
      </c>
      <c r="R383" s="75" t="s">
        <v>57</v>
      </c>
      <c r="S383" s="75" t="s">
        <v>64</v>
      </c>
      <c r="T383" s="75" t="s">
        <v>62</v>
      </c>
      <c r="U383" s="75" t="s">
        <v>63</v>
      </c>
    </row>
    <row r="384" spans="1:21" x14ac:dyDescent="0.25">
      <c r="A384" s="37">
        <v>233</v>
      </c>
      <c r="B384" s="38" t="s">
        <v>415</v>
      </c>
      <c r="C384" s="38" t="s">
        <v>125</v>
      </c>
      <c r="D384" s="46">
        <v>15</v>
      </c>
      <c r="E384" s="80">
        <v>312.26</v>
      </c>
      <c r="F384" s="80">
        <f>D384*E384</f>
        <v>4683.8999999999996</v>
      </c>
      <c r="G384" s="80">
        <v>400</v>
      </c>
      <c r="H384" s="80"/>
      <c r="I384" s="80">
        <f>VLOOKUP($F$73,Tabisr,1)</f>
        <v>5925.91</v>
      </c>
      <c r="J384" s="81">
        <f>+F384-I384</f>
        <v>-1242.0100000000002</v>
      </c>
      <c r="K384" s="81">
        <f>VLOOKUP($F$73,Tabisr,4)</f>
        <v>0.21360000000000001</v>
      </c>
      <c r="L384" s="80">
        <f>(F384-4244.01)*17.92%</f>
        <v>78.828287999999901</v>
      </c>
      <c r="M384" s="80">
        <v>388.05</v>
      </c>
      <c r="N384" s="80">
        <f>L384+M384</f>
        <v>466.87828799999988</v>
      </c>
      <c r="O384" s="80">
        <f>VLOOKUP($F$73,Tabsub,3)</f>
        <v>0</v>
      </c>
      <c r="P384" s="80"/>
      <c r="Q384" s="85"/>
      <c r="R384" s="80"/>
      <c r="S384" s="80"/>
      <c r="T384" s="81">
        <v>4617.0217119999998</v>
      </c>
      <c r="U384" s="81">
        <v>4217.0217119999998</v>
      </c>
    </row>
    <row r="385" spans="1:21" x14ac:dyDescent="0.25">
      <c r="A385" s="37">
        <v>234</v>
      </c>
      <c r="B385" s="38" t="s">
        <v>239</v>
      </c>
      <c r="C385" s="31" t="s">
        <v>88</v>
      </c>
      <c r="D385" s="46"/>
      <c r="E385" s="80"/>
      <c r="F385" s="80"/>
      <c r="G385" s="80"/>
      <c r="H385" s="80"/>
      <c r="I385" s="80"/>
      <c r="J385" s="81"/>
      <c r="K385" s="81"/>
      <c r="L385" s="80"/>
      <c r="M385" s="80"/>
      <c r="N385" s="80"/>
      <c r="O385" s="80"/>
      <c r="P385" s="80"/>
      <c r="Q385" s="85"/>
      <c r="R385" s="80"/>
      <c r="S385" s="80"/>
      <c r="T385" s="81"/>
      <c r="U385" s="81"/>
    </row>
    <row r="386" spans="1:21" x14ac:dyDescent="0.25">
      <c r="A386" s="37">
        <v>235</v>
      </c>
      <c r="B386" s="38" t="s">
        <v>255</v>
      </c>
      <c r="C386" s="38" t="s">
        <v>68</v>
      </c>
      <c r="D386" s="46">
        <v>15</v>
      </c>
      <c r="E386" s="80">
        <v>263.56</v>
      </c>
      <c r="F386" s="80">
        <f>D386*E386</f>
        <v>3953.4</v>
      </c>
      <c r="G386" s="80">
        <v>400</v>
      </c>
      <c r="H386" s="81"/>
      <c r="I386" s="80">
        <f>VLOOKUP($F$384,Tabisr,1)</f>
        <v>4257.91</v>
      </c>
      <c r="J386" s="81">
        <f t="shared" ref="J386" si="179">+F386-I386</f>
        <v>-304.50999999999976</v>
      </c>
      <c r="K386" s="81">
        <f>VLOOKUP($F$384,Tabisr,4)</f>
        <v>0.16</v>
      </c>
      <c r="L386" s="80">
        <f>(F386-3651.01)*16%</f>
        <v>48.382399999999983</v>
      </c>
      <c r="M386" s="80">
        <v>293.25</v>
      </c>
      <c r="N386" s="80">
        <f>L386+M386</f>
        <v>341.63239999999996</v>
      </c>
      <c r="O386" s="80"/>
      <c r="P386" s="80"/>
      <c r="Q386" s="85"/>
      <c r="R386" s="80"/>
      <c r="S386" s="80"/>
      <c r="T386" s="81">
        <v>4011.7675999999997</v>
      </c>
      <c r="U386" s="81">
        <v>3611.7675999999997</v>
      </c>
    </row>
    <row r="387" spans="1:21" x14ac:dyDescent="0.25">
      <c r="A387" s="60"/>
      <c r="B387" s="44"/>
      <c r="C387" s="32"/>
      <c r="D387" s="45"/>
      <c r="E387" s="83"/>
      <c r="F387" s="86">
        <f>+SUM(F384:F386)</f>
        <v>8637.2999999999993</v>
      </c>
      <c r="G387" s="86">
        <f>+SUM(G384:G386)</f>
        <v>800</v>
      </c>
      <c r="H387" s="86">
        <f t="shared" ref="H387:S387" si="180">+SUM(H384:H386)</f>
        <v>0</v>
      </c>
      <c r="I387" s="86">
        <f t="shared" si="180"/>
        <v>10183.82</v>
      </c>
      <c r="J387" s="86">
        <f t="shared" si="180"/>
        <v>-1546.52</v>
      </c>
      <c r="K387" s="86">
        <f t="shared" si="180"/>
        <v>0.37360000000000004</v>
      </c>
      <c r="L387" s="86">
        <f t="shared" si="180"/>
        <v>127.21068799999989</v>
      </c>
      <c r="M387" s="86">
        <f t="shared" si="180"/>
        <v>681.3</v>
      </c>
      <c r="N387" s="86">
        <f>+SUM(N384:N386)</f>
        <v>808.51068799999985</v>
      </c>
      <c r="O387" s="86">
        <f t="shared" si="180"/>
        <v>0</v>
      </c>
      <c r="P387" s="86">
        <f t="shared" si="180"/>
        <v>0</v>
      </c>
      <c r="Q387" s="86">
        <f>+SUM(Q384:Q386)</f>
        <v>0</v>
      </c>
      <c r="R387" s="86">
        <f t="shared" si="180"/>
        <v>0</v>
      </c>
      <c r="S387" s="86">
        <f t="shared" si="180"/>
        <v>0</v>
      </c>
      <c r="T387" s="86">
        <f>+SUM(T384:T386)</f>
        <v>8628.789311999999</v>
      </c>
      <c r="U387" s="86">
        <f>+SUM(U384:U386)</f>
        <v>7828.789311999999</v>
      </c>
    </row>
    <row r="388" spans="1:21" ht="13.9" customHeight="1" x14ac:dyDescent="0.25">
      <c r="A388" s="60"/>
      <c r="B388" s="44"/>
      <c r="C388" s="32"/>
      <c r="D388" s="45"/>
      <c r="E388" s="83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</row>
    <row r="389" spans="1:21" x14ac:dyDescent="0.25">
      <c r="A389" s="60"/>
      <c r="B389" s="44"/>
      <c r="C389" s="32"/>
      <c r="D389" s="45"/>
      <c r="E389" s="83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4"/>
      <c r="U389" s="84"/>
    </row>
    <row r="390" spans="1:21" x14ac:dyDescent="0.25">
      <c r="A390" s="123" t="s">
        <v>211</v>
      </c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5"/>
    </row>
    <row r="391" spans="1:21" ht="22.5" x14ac:dyDescent="0.25">
      <c r="A391" s="33" t="s">
        <v>55</v>
      </c>
      <c r="B391" s="33" t="s">
        <v>13</v>
      </c>
      <c r="C391" s="33" t="s">
        <v>66</v>
      </c>
      <c r="D391" s="33" t="s">
        <v>21</v>
      </c>
      <c r="E391" s="75" t="s">
        <v>15</v>
      </c>
      <c r="F391" s="75" t="s">
        <v>14</v>
      </c>
      <c r="G391" s="75" t="s">
        <v>52</v>
      </c>
      <c r="H391" s="75" t="s">
        <v>58</v>
      </c>
      <c r="I391" s="76" t="s">
        <v>156</v>
      </c>
      <c r="J391" s="76" t="s">
        <v>157</v>
      </c>
      <c r="K391" s="76" t="s">
        <v>158</v>
      </c>
      <c r="L391" s="76" t="s">
        <v>159</v>
      </c>
      <c r="M391" s="75" t="s">
        <v>160</v>
      </c>
      <c r="N391" s="75" t="s">
        <v>53</v>
      </c>
      <c r="O391" s="75" t="s">
        <v>54</v>
      </c>
      <c r="P391" s="75" t="s">
        <v>16</v>
      </c>
      <c r="Q391" s="75" t="s">
        <v>237</v>
      </c>
      <c r="R391" s="75" t="s">
        <v>57</v>
      </c>
      <c r="S391" s="75" t="s">
        <v>64</v>
      </c>
      <c r="T391" s="75" t="s">
        <v>62</v>
      </c>
      <c r="U391" s="75" t="s">
        <v>63</v>
      </c>
    </row>
    <row r="392" spans="1:21" x14ac:dyDescent="0.25">
      <c r="A392" s="37">
        <v>236</v>
      </c>
      <c r="B392" s="38" t="s">
        <v>416</v>
      </c>
      <c r="C392" s="38" t="s">
        <v>125</v>
      </c>
      <c r="D392" s="46">
        <v>15</v>
      </c>
      <c r="E392" s="80">
        <v>312.26</v>
      </c>
      <c r="F392" s="80">
        <f>D392*E392</f>
        <v>4683.8999999999996</v>
      </c>
      <c r="G392" s="80">
        <v>400</v>
      </c>
      <c r="H392" s="80"/>
      <c r="I392" s="80">
        <f>VLOOKUP($F$73,Tabisr,1)</f>
        <v>5925.91</v>
      </c>
      <c r="J392" s="81">
        <f>+F392-I392</f>
        <v>-1242.0100000000002</v>
      </c>
      <c r="K392" s="81">
        <f>VLOOKUP($F$73,Tabisr,4)</f>
        <v>0.21360000000000001</v>
      </c>
      <c r="L392" s="80">
        <f>(F392-4244.01)*17.92%</f>
        <v>78.828287999999901</v>
      </c>
      <c r="M392" s="80">
        <v>388.05</v>
      </c>
      <c r="N392" s="80">
        <f>L392+M392</f>
        <v>466.87828799999988</v>
      </c>
      <c r="O392" s="80">
        <f>VLOOKUP($F$73,Tabsub,3)</f>
        <v>0</v>
      </c>
      <c r="P392" s="80"/>
      <c r="Q392" s="85"/>
      <c r="R392" s="80"/>
      <c r="S392" s="80"/>
      <c r="T392" s="81">
        <v>4617.0217119999998</v>
      </c>
      <c r="U392" s="81">
        <v>4217.0217119999998</v>
      </c>
    </row>
    <row r="393" spans="1:21" x14ac:dyDescent="0.25">
      <c r="A393" s="37">
        <v>237</v>
      </c>
      <c r="B393" s="38" t="s">
        <v>417</v>
      </c>
      <c r="C393" s="38" t="s">
        <v>68</v>
      </c>
      <c r="D393" s="40">
        <v>15</v>
      </c>
      <c r="E393" s="77">
        <v>263.56</v>
      </c>
      <c r="F393" s="77">
        <f>D393*E393</f>
        <v>3953.4</v>
      </c>
      <c r="G393" s="77">
        <v>400</v>
      </c>
      <c r="H393" s="77"/>
      <c r="I393" s="77">
        <f>VLOOKUP($F$49,Tabisr,1)</f>
        <v>2422.81</v>
      </c>
      <c r="J393" s="78">
        <f t="shared" ref="J393" si="181">+F393-I393</f>
        <v>1530.5900000000001</v>
      </c>
      <c r="K393" s="78">
        <f>VLOOKUP($F$49,Tabisr,4)</f>
        <v>0.10879999999999999</v>
      </c>
      <c r="L393" s="77">
        <f>(F393-3651.01)*16%</f>
        <v>48.382399999999983</v>
      </c>
      <c r="M393" s="77">
        <v>293.25</v>
      </c>
      <c r="N393" s="77">
        <f>M393+L393</f>
        <v>341.63239999999996</v>
      </c>
      <c r="O393" s="77">
        <f>VLOOKUP($F$49,Tabsub,3)</f>
        <v>0</v>
      </c>
      <c r="P393" s="77"/>
      <c r="Q393" s="82"/>
      <c r="R393" s="77"/>
      <c r="S393" s="77"/>
      <c r="T393" s="78">
        <v>4011.7675999999997</v>
      </c>
      <c r="U393" s="78">
        <v>3611.7675999999997</v>
      </c>
    </row>
    <row r="394" spans="1:21" x14ac:dyDescent="0.25">
      <c r="A394" s="37">
        <v>238</v>
      </c>
      <c r="B394" s="38" t="s">
        <v>431</v>
      </c>
      <c r="C394" s="63" t="s">
        <v>259</v>
      </c>
      <c r="D394" s="46">
        <v>15</v>
      </c>
      <c r="E394" s="80">
        <v>214.1</v>
      </c>
      <c r="F394" s="80">
        <f>D394*E394</f>
        <v>3211.5</v>
      </c>
      <c r="G394" s="80">
        <v>400</v>
      </c>
      <c r="H394" s="81"/>
      <c r="I394" s="80">
        <f>VLOOKUP($F$392,Tabisr,1)</f>
        <v>4257.91</v>
      </c>
      <c r="J394" s="81">
        <f t="shared" ref="J394:J396" si="182">+F394-I394</f>
        <v>-1046.4099999999999</v>
      </c>
      <c r="K394" s="81">
        <f>VLOOKUP($F$392,Tabisr,4)</f>
        <v>0.16</v>
      </c>
      <c r="L394" s="80">
        <f>(F394-2077.51)*10.88%</f>
        <v>123.37811199999999</v>
      </c>
      <c r="M394" s="80">
        <v>121.95</v>
      </c>
      <c r="N394" s="80">
        <f>L394+M394</f>
        <v>245.32811199999998</v>
      </c>
      <c r="O394" s="80">
        <f>VLOOKUP($F$396,Tabsub,3)</f>
        <v>125.1</v>
      </c>
      <c r="P394" s="80"/>
      <c r="Q394" s="85"/>
      <c r="R394" s="80"/>
      <c r="S394" s="80"/>
      <c r="T394" s="81">
        <v>3491.2718879999998</v>
      </c>
      <c r="U394" s="81">
        <v>3091.2718879999998</v>
      </c>
    </row>
    <row r="395" spans="1:21" x14ac:dyDescent="0.25">
      <c r="A395" s="37">
        <v>239</v>
      </c>
      <c r="B395" s="38" t="s">
        <v>288</v>
      </c>
      <c r="C395" s="38" t="s">
        <v>306</v>
      </c>
      <c r="D395" s="46">
        <v>15</v>
      </c>
      <c r="E395" s="80">
        <v>263.56</v>
      </c>
      <c r="F395" s="80">
        <f>D395*E395</f>
        <v>3953.4</v>
      </c>
      <c r="G395" s="80">
        <v>400</v>
      </c>
      <c r="H395" s="97"/>
      <c r="I395" s="80">
        <f>VLOOKUP($F$392,Tabisr,1)</f>
        <v>4257.91</v>
      </c>
      <c r="J395" s="81">
        <f t="shared" si="182"/>
        <v>-304.50999999999976</v>
      </c>
      <c r="K395" s="81">
        <f>VLOOKUP($F$392,Tabisr,4)</f>
        <v>0.16</v>
      </c>
      <c r="L395" s="80">
        <f>(F395-3651.01)*16%</f>
        <v>48.382399999999983</v>
      </c>
      <c r="M395" s="80">
        <v>293.25</v>
      </c>
      <c r="N395" s="80">
        <f>L395+M395</f>
        <v>341.63239999999996</v>
      </c>
      <c r="O395" s="97"/>
      <c r="P395" s="94"/>
      <c r="Q395" s="97"/>
      <c r="R395" s="97"/>
      <c r="S395" s="97"/>
      <c r="T395" s="81">
        <v>4011.7675999999997</v>
      </c>
      <c r="U395" s="81">
        <v>3611.7675999999997</v>
      </c>
    </row>
    <row r="396" spans="1:21" x14ac:dyDescent="0.25">
      <c r="A396" s="37">
        <v>240</v>
      </c>
      <c r="B396" s="64" t="s">
        <v>172</v>
      </c>
      <c r="C396" s="63" t="s">
        <v>88</v>
      </c>
      <c r="D396" s="46">
        <v>15</v>
      </c>
      <c r="E396" s="80">
        <v>214.1</v>
      </c>
      <c r="F396" s="80">
        <f>D396*E396</f>
        <v>3211.5</v>
      </c>
      <c r="G396" s="80">
        <v>400</v>
      </c>
      <c r="H396" s="81"/>
      <c r="I396" s="80">
        <f>VLOOKUP($F$392,Tabisr,1)</f>
        <v>4257.91</v>
      </c>
      <c r="J396" s="81">
        <f t="shared" si="182"/>
        <v>-1046.4099999999999</v>
      </c>
      <c r="K396" s="81">
        <f>VLOOKUP($F$392,Tabisr,4)</f>
        <v>0.16</v>
      </c>
      <c r="L396" s="80">
        <f>(F396-2077.51)*10.88%</f>
        <v>123.37811199999999</v>
      </c>
      <c r="M396" s="80">
        <v>121.95</v>
      </c>
      <c r="N396" s="80">
        <f>L396+M396</f>
        <v>245.32811199999998</v>
      </c>
      <c r="O396" s="80">
        <f>VLOOKUP($F$396,Tabsub,3)</f>
        <v>125.1</v>
      </c>
      <c r="P396" s="80"/>
      <c r="Q396" s="85"/>
      <c r="R396" s="80"/>
      <c r="S396" s="80"/>
      <c r="T396" s="81">
        <v>3491.2718879999998</v>
      </c>
      <c r="U396" s="81">
        <v>3091.2718879999998</v>
      </c>
    </row>
    <row r="397" spans="1:21" x14ac:dyDescent="0.25">
      <c r="A397" s="50"/>
      <c r="B397" s="65"/>
      <c r="C397" s="66"/>
      <c r="D397" s="45"/>
      <c r="E397" s="83"/>
      <c r="F397" s="86">
        <f>+SUM(F392:F396)</f>
        <v>19013.699999999997</v>
      </c>
      <c r="G397" s="86">
        <f>+SUM(G392:G396)</f>
        <v>2000</v>
      </c>
      <c r="H397" s="86">
        <f t="shared" ref="H397:S397" si="183">+SUM(H392:H396)</f>
        <v>0</v>
      </c>
      <c r="I397" s="86">
        <f t="shared" si="183"/>
        <v>21122.45</v>
      </c>
      <c r="J397" s="86">
        <f t="shared" si="183"/>
        <v>-2108.7499999999995</v>
      </c>
      <c r="K397" s="86">
        <f t="shared" si="183"/>
        <v>0.80240000000000011</v>
      </c>
      <c r="L397" s="86">
        <f t="shared" si="183"/>
        <v>422.34931199999983</v>
      </c>
      <c r="M397" s="86">
        <f t="shared" si="183"/>
        <v>1218.45</v>
      </c>
      <c r="N397" s="86">
        <f>+SUM(N392:N396)</f>
        <v>1640.7993119999996</v>
      </c>
      <c r="O397" s="86">
        <f>+SUM(O392:O396)</f>
        <v>250.2</v>
      </c>
      <c r="P397" s="86">
        <f>+SUM(P392:P396)</f>
        <v>0</v>
      </c>
      <c r="Q397" s="86">
        <f>+SUM(Q392:Q396)</f>
        <v>0</v>
      </c>
      <c r="R397" s="86">
        <f t="shared" si="183"/>
        <v>0</v>
      </c>
      <c r="S397" s="86">
        <f t="shared" si="183"/>
        <v>0</v>
      </c>
      <c r="T397" s="86">
        <f>+SUM(T392:T396)</f>
        <v>19623.100687999999</v>
      </c>
      <c r="U397" s="86">
        <f>+SUM(U392:U396)</f>
        <v>17623.100687999999</v>
      </c>
    </row>
    <row r="398" spans="1:21" x14ac:dyDescent="0.25">
      <c r="A398" s="50"/>
      <c r="B398" s="65"/>
      <c r="C398" s="66"/>
      <c r="D398" s="45"/>
      <c r="E398" s="83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</row>
    <row r="399" spans="1:21" x14ac:dyDescent="0.25">
      <c r="A399" s="50"/>
      <c r="B399" s="65"/>
      <c r="C399" s="66"/>
      <c r="D399" s="45"/>
      <c r="E399" s="83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4"/>
      <c r="U399" s="84"/>
    </row>
    <row r="400" spans="1:21" x14ac:dyDescent="0.25">
      <c r="A400" s="123" t="s">
        <v>212</v>
      </c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5"/>
    </row>
    <row r="401" spans="1:21" ht="22.5" x14ac:dyDescent="0.25">
      <c r="A401" s="33" t="s">
        <v>55</v>
      </c>
      <c r="B401" s="33" t="s">
        <v>13</v>
      </c>
      <c r="C401" s="33" t="s">
        <v>66</v>
      </c>
      <c r="D401" s="33" t="s">
        <v>21</v>
      </c>
      <c r="E401" s="75" t="s">
        <v>15</v>
      </c>
      <c r="F401" s="75" t="s">
        <v>14</v>
      </c>
      <c r="G401" s="75" t="s">
        <v>52</v>
      </c>
      <c r="H401" s="75" t="s">
        <v>58</v>
      </c>
      <c r="I401" s="76" t="s">
        <v>156</v>
      </c>
      <c r="J401" s="76" t="s">
        <v>157</v>
      </c>
      <c r="K401" s="76" t="s">
        <v>158</v>
      </c>
      <c r="L401" s="76" t="s">
        <v>159</v>
      </c>
      <c r="M401" s="75" t="s">
        <v>160</v>
      </c>
      <c r="N401" s="75" t="s">
        <v>53</v>
      </c>
      <c r="O401" s="75" t="s">
        <v>54</v>
      </c>
      <c r="P401" s="75" t="s">
        <v>16</v>
      </c>
      <c r="Q401" s="75" t="s">
        <v>237</v>
      </c>
      <c r="R401" s="75" t="s">
        <v>57</v>
      </c>
      <c r="S401" s="75" t="s">
        <v>64</v>
      </c>
      <c r="T401" s="75" t="s">
        <v>62</v>
      </c>
      <c r="U401" s="75" t="s">
        <v>63</v>
      </c>
    </row>
    <row r="402" spans="1:21" x14ac:dyDescent="0.25">
      <c r="A402" s="37">
        <v>241</v>
      </c>
      <c r="B402" s="51" t="s">
        <v>414</v>
      </c>
      <c r="C402" s="38" t="s">
        <v>125</v>
      </c>
      <c r="D402" s="46">
        <v>15</v>
      </c>
      <c r="E402" s="80">
        <v>312.26</v>
      </c>
      <c r="F402" s="80">
        <f>D402*E402</f>
        <v>4683.8999999999996</v>
      </c>
      <c r="G402" s="80">
        <v>400</v>
      </c>
      <c r="H402" s="80"/>
      <c r="I402" s="80">
        <f>VLOOKUP($F$73,Tabisr,1)</f>
        <v>5925.91</v>
      </c>
      <c r="J402" s="81">
        <f>+F402-I402</f>
        <v>-1242.0100000000002</v>
      </c>
      <c r="K402" s="81">
        <f>VLOOKUP($F$73,Tabisr,4)</f>
        <v>0.21360000000000001</v>
      </c>
      <c r="L402" s="80">
        <f>(F402-4244.01)*17.92%</f>
        <v>78.828287999999901</v>
      </c>
      <c r="M402" s="80">
        <v>388.05</v>
      </c>
      <c r="N402" s="80">
        <f>L402+M402</f>
        <v>466.87828799999988</v>
      </c>
      <c r="O402" s="80">
        <f>VLOOKUP($F$73,Tabsub,3)</f>
        <v>0</v>
      </c>
      <c r="P402" s="80"/>
      <c r="Q402" s="85"/>
      <c r="R402" s="80"/>
      <c r="S402" s="80"/>
      <c r="T402" s="81">
        <v>4617.0217119999998</v>
      </c>
      <c r="U402" s="81">
        <v>4217.0217119999998</v>
      </c>
    </row>
    <row r="403" spans="1:21" ht="12.6" customHeight="1" x14ac:dyDescent="0.25">
      <c r="A403" s="37">
        <v>242</v>
      </c>
      <c r="B403" s="38" t="s">
        <v>136</v>
      </c>
      <c r="C403" s="38" t="s">
        <v>68</v>
      </c>
      <c r="D403" s="40">
        <v>15</v>
      </c>
      <c r="E403" s="77">
        <v>263.56</v>
      </c>
      <c r="F403" s="77">
        <f>D403*E403</f>
        <v>3953.4</v>
      </c>
      <c r="G403" s="77">
        <v>400</v>
      </c>
      <c r="H403" s="77"/>
      <c r="I403" s="77">
        <f>VLOOKUP($F$49,Tabisr,1)</f>
        <v>2422.81</v>
      </c>
      <c r="J403" s="78">
        <f t="shared" ref="J403:J404" si="184">+F403-I403</f>
        <v>1530.5900000000001</v>
      </c>
      <c r="K403" s="78">
        <f>VLOOKUP($F$49,Tabisr,4)</f>
        <v>0.10879999999999999</v>
      </c>
      <c r="L403" s="77">
        <f>(F403-3651.01)*16%</f>
        <v>48.382399999999983</v>
      </c>
      <c r="M403" s="77">
        <v>293.25</v>
      </c>
      <c r="N403" s="77">
        <f>M403+L403</f>
        <v>341.63239999999996</v>
      </c>
      <c r="O403" s="77">
        <f>VLOOKUP($F$49,Tabsub,3)</f>
        <v>0</v>
      </c>
      <c r="P403" s="77"/>
      <c r="Q403" s="82"/>
      <c r="R403" s="77"/>
      <c r="S403" s="77"/>
      <c r="T403" s="78">
        <v>4011.7675999999997</v>
      </c>
      <c r="U403" s="78">
        <v>3611.7675999999997</v>
      </c>
    </row>
    <row r="404" spans="1:21" x14ac:dyDescent="0.25">
      <c r="A404" s="37">
        <v>243</v>
      </c>
      <c r="B404" s="38" t="s">
        <v>430</v>
      </c>
      <c r="C404" s="31" t="s">
        <v>68</v>
      </c>
      <c r="D404" s="37">
        <v>15</v>
      </c>
      <c r="E404" s="80">
        <v>263.56</v>
      </c>
      <c r="F404" s="80">
        <f>D404*E404</f>
        <v>3953.4</v>
      </c>
      <c r="G404" s="80">
        <v>400</v>
      </c>
      <c r="H404" s="81"/>
      <c r="I404" s="80" t="e">
        <f>VLOOKUP($F$380,Tabisr,1)</f>
        <v>#N/A</v>
      </c>
      <c r="J404" s="81" t="e">
        <f t="shared" si="184"/>
        <v>#N/A</v>
      </c>
      <c r="K404" s="81" t="e">
        <f>VLOOKUP($F$380,Tabisr,4)</f>
        <v>#N/A</v>
      </c>
      <c r="L404" s="80">
        <f>(F404-2077.51)*10.88%</f>
        <v>204.09683200000001</v>
      </c>
      <c r="M404" s="80">
        <v>121.95</v>
      </c>
      <c r="N404" s="77">
        <v>341.63</v>
      </c>
      <c r="O404" s="80"/>
      <c r="P404" s="80"/>
      <c r="Q404" s="85"/>
      <c r="R404" s="80"/>
      <c r="S404" s="80"/>
      <c r="T404" s="81">
        <v>4011.7699999999995</v>
      </c>
      <c r="U404" s="81">
        <v>3611.7699999999995</v>
      </c>
    </row>
    <row r="405" spans="1:21" x14ac:dyDescent="0.25">
      <c r="A405" s="37">
        <v>244</v>
      </c>
      <c r="B405" s="38" t="s">
        <v>239</v>
      </c>
      <c r="C405" s="31" t="s">
        <v>341</v>
      </c>
      <c r="D405" s="46"/>
      <c r="E405" s="80"/>
      <c r="F405" s="80"/>
      <c r="G405" s="80"/>
      <c r="H405" s="80"/>
      <c r="I405" s="80">
        <f>VLOOKUP($F$392,Tabisr,1)</f>
        <v>4257.91</v>
      </c>
      <c r="J405" s="81">
        <f t="shared" ref="J405" si="185">+F405-I405</f>
        <v>-4257.91</v>
      </c>
      <c r="K405" s="81">
        <f>VLOOKUP($F$392,Tabisr,4)</f>
        <v>0.16</v>
      </c>
      <c r="L405" s="80"/>
      <c r="M405" s="80"/>
      <c r="N405" s="80"/>
      <c r="O405" s="80"/>
      <c r="P405" s="80"/>
      <c r="Q405" s="85"/>
      <c r="R405" s="80"/>
      <c r="S405" s="80"/>
      <c r="T405" s="81"/>
      <c r="U405" s="81"/>
    </row>
    <row r="406" spans="1:21" x14ac:dyDescent="0.25">
      <c r="A406" s="50"/>
      <c r="B406" s="49"/>
      <c r="C406" s="35"/>
      <c r="D406" s="50"/>
      <c r="E406" s="88"/>
      <c r="F406" s="89">
        <f>+SUM(F402:F405)</f>
        <v>12590.699999999999</v>
      </c>
      <c r="G406" s="89">
        <f>+SUM(G402:G405)</f>
        <v>1200</v>
      </c>
      <c r="H406" s="89">
        <f t="shared" ref="H406:S406" si="186">+SUM(H403:H405)</f>
        <v>0</v>
      </c>
      <c r="I406" s="89" t="e">
        <f t="shared" si="186"/>
        <v>#N/A</v>
      </c>
      <c r="J406" s="89" t="e">
        <f t="shared" si="186"/>
        <v>#N/A</v>
      </c>
      <c r="K406" s="89" t="e">
        <f t="shared" si="186"/>
        <v>#N/A</v>
      </c>
      <c r="L406" s="89">
        <f t="shared" si="186"/>
        <v>252.479232</v>
      </c>
      <c r="M406" s="89">
        <f t="shared" si="186"/>
        <v>415.2</v>
      </c>
      <c r="N406" s="89">
        <f>+SUM(N402:N405)</f>
        <v>1150.140688</v>
      </c>
      <c r="O406" s="89">
        <f t="shared" si="186"/>
        <v>0</v>
      </c>
      <c r="P406" s="89">
        <f>+SUM(P402:P405)</f>
        <v>0</v>
      </c>
      <c r="Q406" s="89">
        <f>+SUM(Q402:Q405)</f>
        <v>0</v>
      </c>
      <c r="R406" s="89">
        <f t="shared" si="186"/>
        <v>0</v>
      </c>
      <c r="S406" s="89">
        <f t="shared" si="186"/>
        <v>0</v>
      </c>
      <c r="T406" s="89">
        <f>+SUM(T402:T405)</f>
        <v>12640.559311999998</v>
      </c>
      <c r="U406" s="89">
        <f>+SUM(U402:U405)</f>
        <v>11440.559311999998</v>
      </c>
    </row>
    <row r="407" spans="1:21" x14ac:dyDescent="0.25">
      <c r="A407" s="50"/>
      <c r="B407" s="49"/>
      <c r="C407" s="35"/>
      <c r="D407" s="50"/>
      <c r="E407" s="88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</row>
    <row r="408" spans="1:21" x14ac:dyDescent="0.25">
      <c r="A408" s="50"/>
      <c r="B408" s="49"/>
      <c r="C408" s="35"/>
      <c r="D408" s="50"/>
      <c r="E408" s="88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</row>
    <row r="409" spans="1:21" x14ac:dyDescent="0.25">
      <c r="A409" s="123" t="s">
        <v>213</v>
      </c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5"/>
    </row>
    <row r="410" spans="1:21" ht="22.5" x14ac:dyDescent="0.25">
      <c r="A410" s="33" t="s">
        <v>55</v>
      </c>
      <c r="B410" s="33" t="s">
        <v>13</v>
      </c>
      <c r="C410" s="33" t="s">
        <v>66</v>
      </c>
      <c r="D410" s="33" t="s">
        <v>21</v>
      </c>
      <c r="E410" s="75" t="s">
        <v>15</v>
      </c>
      <c r="F410" s="75" t="s">
        <v>14</v>
      </c>
      <c r="G410" s="75" t="s">
        <v>52</v>
      </c>
      <c r="H410" s="75" t="s">
        <v>58</v>
      </c>
      <c r="I410" s="76" t="s">
        <v>156</v>
      </c>
      <c r="J410" s="76" t="s">
        <v>157</v>
      </c>
      <c r="K410" s="76" t="s">
        <v>158</v>
      </c>
      <c r="L410" s="76" t="s">
        <v>159</v>
      </c>
      <c r="M410" s="75" t="s">
        <v>160</v>
      </c>
      <c r="N410" s="75" t="s">
        <v>53</v>
      </c>
      <c r="O410" s="75" t="s">
        <v>54</v>
      </c>
      <c r="P410" s="75" t="s">
        <v>16</v>
      </c>
      <c r="Q410" s="75" t="s">
        <v>237</v>
      </c>
      <c r="R410" s="75" t="s">
        <v>57</v>
      </c>
      <c r="S410" s="75" t="s">
        <v>64</v>
      </c>
      <c r="T410" s="75" t="s">
        <v>62</v>
      </c>
      <c r="U410" s="75" t="s">
        <v>63</v>
      </c>
    </row>
    <row r="411" spans="1:21" x14ac:dyDescent="0.25">
      <c r="A411" s="37">
        <v>245</v>
      </c>
      <c r="B411" s="38" t="s">
        <v>410</v>
      </c>
      <c r="C411" s="38" t="s">
        <v>125</v>
      </c>
      <c r="D411" s="46">
        <v>15</v>
      </c>
      <c r="E411" s="80">
        <v>312.26</v>
      </c>
      <c r="F411" s="80">
        <f>D411*E411</f>
        <v>4683.8999999999996</v>
      </c>
      <c r="G411" s="80">
        <v>400</v>
      </c>
      <c r="H411" s="80"/>
      <c r="I411" s="80">
        <f>VLOOKUP($F$73,Tabisr,1)</f>
        <v>5925.91</v>
      </c>
      <c r="J411" s="81">
        <f>+F411-I411</f>
        <v>-1242.0100000000002</v>
      </c>
      <c r="K411" s="81">
        <f>VLOOKUP($F$73,Tabisr,4)</f>
        <v>0.21360000000000001</v>
      </c>
      <c r="L411" s="80">
        <f>(F411-4244.01)*17.92%</f>
        <v>78.828287999999901</v>
      </c>
      <c r="M411" s="80">
        <v>388.05</v>
      </c>
      <c r="N411" s="80">
        <f>L411+M411</f>
        <v>466.87828799999988</v>
      </c>
      <c r="O411" s="80">
        <f>VLOOKUP($F$73,Tabsub,3)</f>
        <v>0</v>
      </c>
      <c r="P411" s="80"/>
      <c r="Q411" s="85"/>
      <c r="R411" s="80"/>
      <c r="S411" s="80"/>
      <c r="T411" s="81">
        <v>4617.0217119999998</v>
      </c>
      <c r="U411" s="81">
        <v>4217.0217119999998</v>
      </c>
    </row>
    <row r="412" spans="1:21" x14ac:dyDescent="0.25">
      <c r="A412" s="37">
        <v>246</v>
      </c>
      <c r="B412" s="38" t="s">
        <v>244</v>
      </c>
      <c r="C412" s="31" t="s">
        <v>68</v>
      </c>
      <c r="D412" s="46">
        <v>15</v>
      </c>
      <c r="E412" s="80">
        <v>263.56</v>
      </c>
      <c r="F412" s="80">
        <f t="shared" ref="F412:F417" si="187">D412*E412</f>
        <v>3953.4</v>
      </c>
      <c r="G412" s="80">
        <v>400</v>
      </c>
      <c r="H412" s="97"/>
      <c r="I412" s="80">
        <f t="shared" ref="I412:I417" si="188">VLOOKUP($F$417,Tabisr,1)</f>
        <v>2422.81</v>
      </c>
      <c r="J412" s="81">
        <f t="shared" ref="J412:J413" si="189">+F412-I412</f>
        <v>1530.5900000000001</v>
      </c>
      <c r="K412" s="81">
        <f t="shared" ref="K412:K417" si="190">VLOOKUP($F$417,Tabisr,4)</f>
        <v>0.10879999999999999</v>
      </c>
      <c r="L412" s="80">
        <f>(F412-3651.01)*16%</f>
        <v>48.382399999999983</v>
      </c>
      <c r="M412" s="80">
        <v>293.25</v>
      </c>
      <c r="N412" s="80">
        <f t="shared" ref="N412:N417" si="191">L412+M412</f>
        <v>341.63239999999996</v>
      </c>
      <c r="O412" s="97"/>
      <c r="P412" s="97"/>
      <c r="Q412" s="97"/>
      <c r="R412" s="97"/>
      <c r="S412" s="97"/>
      <c r="T412" s="81">
        <v>4011.7675999999997</v>
      </c>
      <c r="U412" s="81">
        <v>3611.7675999999997</v>
      </c>
    </row>
    <row r="413" spans="1:21" x14ac:dyDescent="0.25">
      <c r="A413" s="37">
        <v>247</v>
      </c>
      <c r="B413" s="38" t="s">
        <v>461</v>
      </c>
      <c r="C413" s="31" t="s">
        <v>88</v>
      </c>
      <c r="D413" s="46">
        <v>15</v>
      </c>
      <c r="E413" s="80">
        <v>161.86000000000001</v>
      </c>
      <c r="F413" s="80">
        <f t="shared" si="187"/>
        <v>2427.9</v>
      </c>
      <c r="G413" s="80">
        <v>400</v>
      </c>
      <c r="H413" s="81"/>
      <c r="I413" s="80">
        <f t="shared" ref="I413" si="192">VLOOKUP($F$417,Tabisr,1)</f>
        <v>2422.81</v>
      </c>
      <c r="J413" s="81">
        <f t="shared" si="189"/>
        <v>5.0900000000001455</v>
      </c>
      <c r="K413" s="81">
        <f t="shared" ref="K413" si="193">VLOOKUP($F$417,Tabisr,4)</f>
        <v>0.10879999999999999</v>
      </c>
      <c r="L413" s="80">
        <f>(F413-2077.51)*10.88%</f>
        <v>38.122431999999989</v>
      </c>
      <c r="M413" s="80">
        <v>121.95</v>
      </c>
      <c r="N413" s="80">
        <f t="shared" si="191"/>
        <v>160.07243199999999</v>
      </c>
      <c r="O413" s="80">
        <f>VLOOKUP($F$396,Tabsub,3)</f>
        <v>125.1</v>
      </c>
      <c r="P413" s="80"/>
      <c r="Q413" s="85"/>
      <c r="R413" s="80"/>
      <c r="S413" s="80"/>
      <c r="T413" s="81">
        <v>2792.9275680000001</v>
      </c>
      <c r="U413" s="81">
        <v>2392.9275680000001</v>
      </c>
    </row>
    <row r="414" spans="1:21" x14ac:dyDescent="0.25">
      <c r="A414" s="37">
        <v>248</v>
      </c>
      <c r="B414" s="38" t="s">
        <v>267</v>
      </c>
      <c r="C414" s="31" t="s">
        <v>268</v>
      </c>
      <c r="D414" s="46">
        <v>15</v>
      </c>
      <c r="E414" s="80">
        <v>207.03</v>
      </c>
      <c r="F414" s="80">
        <f t="shared" si="187"/>
        <v>3105.45</v>
      </c>
      <c r="G414" s="80">
        <v>400</v>
      </c>
      <c r="H414" s="81"/>
      <c r="I414" s="80">
        <f t="shared" si="188"/>
        <v>2422.81</v>
      </c>
      <c r="J414" s="81">
        <f>+F414-I414</f>
        <v>682.63999999999987</v>
      </c>
      <c r="K414" s="81">
        <f t="shared" si="190"/>
        <v>0.10879999999999999</v>
      </c>
      <c r="L414" s="80">
        <f>(F414-2077.51)*10.88%+29.4</f>
        <v>141.23987199999996</v>
      </c>
      <c r="M414" s="80">
        <v>121.95</v>
      </c>
      <c r="N414" s="80">
        <f t="shared" si="191"/>
        <v>263.18987199999998</v>
      </c>
      <c r="O414" s="80">
        <f>VLOOKUP($F$396,Tabsub,3)</f>
        <v>125.1</v>
      </c>
      <c r="P414" s="80"/>
      <c r="Q414" s="85"/>
      <c r="R414" s="80"/>
      <c r="S414" s="80"/>
      <c r="T414" s="81">
        <v>3367.3601279999998</v>
      </c>
      <c r="U414" s="81">
        <v>2967.3601279999998</v>
      </c>
    </row>
    <row r="415" spans="1:21" x14ac:dyDescent="0.25">
      <c r="A415" s="37">
        <v>249</v>
      </c>
      <c r="B415" s="38" t="s">
        <v>322</v>
      </c>
      <c r="C415" s="31" t="s">
        <v>182</v>
      </c>
      <c r="D415" s="46">
        <v>15</v>
      </c>
      <c r="E415" s="80">
        <v>207.03</v>
      </c>
      <c r="F415" s="80">
        <f t="shared" si="187"/>
        <v>3105.45</v>
      </c>
      <c r="G415" s="80">
        <v>400</v>
      </c>
      <c r="H415" s="81"/>
      <c r="I415" s="80">
        <f t="shared" si="188"/>
        <v>2422.81</v>
      </c>
      <c r="J415" s="81">
        <f>+F415-I415</f>
        <v>682.63999999999987</v>
      </c>
      <c r="K415" s="81">
        <f t="shared" si="190"/>
        <v>0.10879999999999999</v>
      </c>
      <c r="L415" s="80">
        <f>(F415-2077.51)*10.88%+29.4</f>
        <v>141.23987199999996</v>
      </c>
      <c r="M415" s="80">
        <v>121.95</v>
      </c>
      <c r="N415" s="80">
        <f t="shared" si="191"/>
        <v>263.18987199999998</v>
      </c>
      <c r="O415" s="80">
        <f>VLOOKUP($F$396,Tabsub,3)</f>
        <v>125.1</v>
      </c>
      <c r="P415" s="80"/>
      <c r="Q415" s="85"/>
      <c r="R415" s="80"/>
      <c r="S415" s="80"/>
      <c r="T415" s="81">
        <v>3367.3601279999998</v>
      </c>
      <c r="U415" s="81">
        <v>2967.3601279999998</v>
      </c>
    </row>
    <row r="416" spans="1:21" x14ac:dyDescent="0.25">
      <c r="A416" s="37">
        <v>250</v>
      </c>
      <c r="B416" s="38" t="s">
        <v>409</v>
      </c>
      <c r="C416" s="38" t="s">
        <v>126</v>
      </c>
      <c r="D416" s="46">
        <v>15</v>
      </c>
      <c r="E416" s="80">
        <v>207.03</v>
      </c>
      <c r="F416" s="80">
        <f t="shared" ref="F416" si="194">D416*E416</f>
        <v>3105.45</v>
      </c>
      <c r="G416" s="80">
        <v>400</v>
      </c>
      <c r="H416" s="81"/>
      <c r="I416" s="80">
        <f t="shared" si="188"/>
        <v>2422.81</v>
      </c>
      <c r="J416" s="81">
        <f>+F416-I416</f>
        <v>682.63999999999987</v>
      </c>
      <c r="K416" s="81">
        <f t="shared" si="190"/>
        <v>0.10879999999999999</v>
      </c>
      <c r="L416" s="80">
        <f>(F416-2077.51)*10.88%+29.4</f>
        <v>141.23987199999996</v>
      </c>
      <c r="M416" s="80">
        <v>121.95</v>
      </c>
      <c r="N416" s="80">
        <f t="shared" ref="N416" si="195">L416+M416</f>
        <v>263.18987199999998</v>
      </c>
      <c r="O416" s="80">
        <f>VLOOKUP($F$396,Tabsub,3)</f>
        <v>125.1</v>
      </c>
      <c r="P416" s="80"/>
      <c r="Q416" s="85"/>
      <c r="R416" s="80"/>
      <c r="S416" s="80"/>
      <c r="T416" s="81">
        <v>3367.3601279999998</v>
      </c>
      <c r="U416" s="81">
        <v>2967.3601279999998</v>
      </c>
    </row>
    <row r="417" spans="1:22" x14ac:dyDescent="0.25">
      <c r="A417" s="37">
        <v>251</v>
      </c>
      <c r="B417" s="38" t="s">
        <v>330</v>
      </c>
      <c r="C417" s="38" t="s">
        <v>331</v>
      </c>
      <c r="D417" s="46">
        <v>15</v>
      </c>
      <c r="E417" s="80">
        <v>207.03</v>
      </c>
      <c r="F417" s="80">
        <f t="shared" si="187"/>
        <v>3105.45</v>
      </c>
      <c r="G417" s="80">
        <v>400</v>
      </c>
      <c r="H417" s="81"/>
      <c r="I417" s="80">
        <f t="shared" si="188"/>
        <v>2422.81</v>
      </c>
      <c r="J417" s="81">
        <f>+F417-I417</f>
        <v>682.63999999999987</v>
      </c>
      <c r="K417" s="81">
        <f t="shared" si="190"/>
        <v>0.10879999999999999</v>
      </c>
      <c r="L417" s="80">
        <f>(F417-2077.51)*10.88%+29.4</f>
        <v>141.23987199999996</v>
      </c>
      <c r="M417" s="80">
        <v>121.95</v>
      </c>
      <c r="N417" s="80">
        <f t="shared" si="191"/>
        <v>263.18987199999998</v>
      </c>
      <c r="O417" s="80">
        <f>VLOOKUP($F$396,Tabsub,3)</f>
        <v>125.1</v>
      </c>
      <c r="P417" s="80"/>
      <c r="Q417" s="85"/>
      <c r="R417" s="80"/>
      <c r="S417" s="80"/>
      <c r="T417" s="81">
        <v>3367.3601279999998</v>
      </c>
      <c r="U417" s="81">
        <v>2967.3601279999998</v>
      </c>
    </row>
    <row r="418" spans="1:22" x14ac:dyDescent="0.25">
      <c r="A418" s="50"/>
      <c r="B418" s="44"/>
      <c r="C418" s="32"/>
      <c r="D418" s="45"/>
      <c r="E418" s="83"/>
      <c r="F418" s="86">
        <f>+SUM(F411:F417)</f>
        <v>23487</v>
      </c>
      <c r="G418" s="86">
        <f>+SUM(G411:G417)</f>
        <v>2800</v>
      </c>
      <c r="H418" s="86">
        <f t="shared" ref="H418:S418" si="196">+SUM(H411:H417)</f>
        <v>0</v>
      </c>
      <c r="I418" s="86">
        <f t="shared" si="196"/>
        <v>20462.77</v>
      </c>
      <c r="J418" s="86">
        <f t="shared" si="196"/>
        <v>3024.2299999999996</v>
      </c>
      <c r="K418" s="86">
        <f t="shared" si="196"/>
        <v>0.86640000000000006</v>
      </c>
      <c r="L418" s="86">
        <f t="shared" si="196"/>
        <v>730.29260799999986</v>
      </c>
      <c r="M418" s="86">
        <f t="shared" si="196"/>
        <v>1291.0500000000002</v>
      </c>
      <c r="N418" s="86">
        <f>+SUM(N411:N417)</f>
        <v>2021.3426079999995</v>
      </c>
      <c r="O418" s="86">
        <f>+SUM(O411:O417)</f>
        <v>625.5</v>
      </c>
      <c r="P418" s="86">
        <f t="shared" si="196"/>
        <v>0</v>
      </c>
      <c r="Q418" s="86">
        <f>+SUM(Q411:Q417)</f>
        <v>0</v>
      </c>
      <c r="R418" s="86">
        <f t="shared" si="196"/>
        <v>0</v>
      </c>
      <c r="S418" s="86">
        <f t="shared" si="196"/>
        <v>0</v>
      </c>
      <c r="T418" s="86">
        <f>+SUM(T411:T417)</f>
        <v>24891.157392000001</v>
      </c>
      <c r="U418" s="86">
        <f>+SUM(U411:U417)</f>
        <v>22091.157392000001</v>
      </c>
    </row>
    <row r="419" spans="1:22" ht="22.9" customHeight="1" x14ac:dyDescent="0.25">
      <c r="A419" s="50"/>
      <c r="B419" s="44"/>
      <c r="C419" s="32"/>
      <c r="D419" s="45"/>
      <c r="E419" s="83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</row>
    <row r="420" spans="1:22" x14ac:dyDescent="0.25">
      <c r="A420" s="123" t="s">
        <v>272</v>
      </c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5"/>
    </row>
    <row r="421" spans="1:22" ht="22.5" x14ac:dyDescent="0.25">
      <c r="A421" s="33" t="s">
        <v>55</v>
      </c>
      <c r="B421" s="33" t="s">
        <v>13</v>
      </c>
      <c r="C421" s="33" t="s">
        <v>66</v>
      </c>
      <c r="D421" s="33" t="s">
        <v>21</v>
      </c>
      <c r="E421" s="75" t="s">
        <v>15</v>
      </c>
      <c r="F421" s="75" t="s">
        <v>14</v>
      </c>
      <c r="G421" s="75" t="s">
        <v>52</v>
      </c>
      <c r="H421" s="75" t="s">
        <v>58</v>
      </c>
      <c r="I421" s="76" t="s">
        <v>156</v>
      </c>
      <c r="J421" s="76" t="s">
        <v>157</v>
      </c>
      <c r="K421" s="76" t="s">
        <v>158</v>
      </c>
      <c r="L421" s="76" t="s">
        <v>159</v>
      </c>
      <c r="M421" s="75" t="s">
        <v>160</v>
      </c>
      <c r="N421" s="75" t="s">
        <v>53</v>
      </c>
      <c r="O421" s="75" t="s">
        <v>54</v>
      </c>
      <c r="P421" s="75" t="s">
        <v>16</v>
      </c>
      <c r="Q421" s="75" t="s">
        <v>237</v>
      </c>
      <c r="R421" s="75" t="s">
        <v>57</v>
      </c>
      <c r="S421" s="75" t="s">
        <v>64</v>
      </c>
      <c r="T421" s="75" t="s">
        <v>62</v>
      </c>
      <c r="U421" s="75" t="s">
        <v>63</v>
      </c>
    </row>
    <row r="422" spans="1:22" x14ac:dyDescent="0.25">
      <c r="A422" s="37">
        <v>252</v>
      </c>
      <c r="B422" s="38" t="s">
        <v>22</v>
      </c>
      <c r="C422" s="31" t="s">
        <v>173</v>
      </c>
      <c r="D422" s="37">
        <v>15</v>
      </c>
      <c r="E422" s="80">
        <v>414.83</v>
      </c>
      <c r="F422" s="80">
        <f t="shared" ref="F422:F423" si="197">D422*E422</f>
        <v>6222.45</v>
      </c>
      <c r="G422" s="80">
        <v>400</v>
      </c>
      <c r="H422" s="81"/>
      <c r="I422" s="80">
        <f>VLOOKUP($F$73,Tabisr,1)</f>
        <v>5925.91</v>
      </c>
      <c r="J422" s="81">
        <f>+F422-I422</f>
        <v>296.53999999999996</v>
      </c>
      <c r="K422" s="81">
        <f>VLOOKUP($F$73,Tabisr,4)</f>
        <v>0.21360000000000001</v>
      </c>
      <c r="L422" s="80">
        <f>(F422-4244.01)*17.92%</f>
        <v>354.53644800000001</v>
      </c>
      <c r="M422" s="80">
        <v>389.05</v>
      </c>
      <c r="N422" s="80">
        <v>690.94</v>
      </c>
      <c r="O422" s="80">
        <f>VLOOKUP($F$73,Tabsub,3)</f>
        <v>0</v>
      </c>
      <c r="P422" s="80"/>
      <c r="Q422" s="85"/>
      <c r="R422" s="80"/>
      <c r="S422" s="80"/>
      <c r="T422" s="81">
        <v>5931.51</v>
      </c>
      <c r="U422" s="81">
        <v>5531.51</v>
      </c>
    </row>
    <row r="423" spans="1:22" x14ac:dyDescent="0.25">
      <c r="A423" s="67">
        <v>253</v>
      </c>
      <c r="B423" s="38" t="s">
        <v>216</v>
      </c>
      <c r="C423" s="59" t="s">
        <v>173</v>
      </c>
      <c r="D423" s="37">
        <v>15</v>
      </c>
      <c r="E423" s="80">
        <v>414.83</v>
      </c>
      <c r="F423" s="80">
        <f t="shared" si="197"/>
        <v>6222.45</v>
      </c>
      <c r="G423" s="80">
        <v>400</v>
      </c>
      <c r="H423" s="81"/>
      <c r="I423" s="80">
        <f>VLOOKUP($F$73,Tabisr,1)</f>
        <v>5925.91</v>
      </c>
      <c r="J423" s="81">
        <f>+F423-I423</f>
        <v>296.53999999999996</v>
      </c>
      <c r="K423" s="81">
        <f>VLOOKUP($F$73,Tabisr,4)</f>
        <v>0.21360000000000001</v>
      </c>
      <c r="L423" s="80">
        <f>(F423-4244.01)*17.92%</f>
        <v>354.53644800000001</v>
      </c>
      <c r="M423" s="80">
        <v>389.05</v>
      </c>
      <c r="N423" s="80">
        <v>690.94</v>
      </c>
      <c r="O423" s="80">
        <f>VLOOKUP($F$73,Tabsub,3)</f>
        <v>0</v>
      </c>
      <c r="P423" s="80"/>
      <c r="Q423" s="85"/>
      <c r="R423" s="80"/>
      <c r="S423" s="80"/>
      <c r="T423" s="81">
        <v>5931.51</v>
      </c>
      <c r="U423" s="81">
        <v>5531.51</v>
      </c>
    </row>
    <row r="424" spans="1:22" x14ac:dyDescent="0.25">
      <c r="A424" s="50"/>
      <c r="B424" s="44"/>
      <c r="C424" s="32"/>
      <c r="D424" s="45"/>
      <c r="E424" s="83"/>
      <c r="F424" s="86">
        <f>SUM(F422:F423)</f>
        <v>12444.9</v>
      </c>
      <c r="G424" s="86">
        <f>SUM(G422:G423)</f>
        <v>800</v>
      </c>
      <c r="H424" s="86">
        <f t="shared" ref="H424:S424" si="198">SUM(H422:H423)</f>
        <v>0</v>
      </c>
      <c r="I424" s="86">
        <f t="shared" si="198"/>
        <v>11851.82</v>
      </c>
      <c r="J424" s="86">
        <f t="shared" si="198"/>
        <v>593.07999999999993</v>
      </c>
      <c r="K424" s="86">
        <f t="shared" si="198"/>
        <v>0.42720000000000002</v>
      </c>
      <c r="L424" s="86">
        <f t="shared" si="198"/>
        <v>709.07289600000001</v>
      </c>
      <c r="M424" s="86">
        <f t="shared" si="198"/>
        <v>778.1</v>
      </c>
      <c r="N424" s="86">
        <f>SUM(N422:N423)</f>
        <v>1381.88</v>
      </c>
      <c r="O424" s="86">
        <f t="shared" si="198"/>
        <v>0</v>
      </c>
      <c r="P424" s="86">
        <f t="shared" si="198"/>
        <v>0</v>
      </c>
      <c r="Q424" s="86">
        <f>SUM(Q422:Q423)</f>
        <v>0</v>
      </c>
      <c r="R424" s="86">
        <f t="shared" si="198"/>
        <v>0</v>
      </c>
      <c r="S424" s="86">
        <f t="shared" si="198"/>
        <v>0</v>
      </c>
      <c r="T424" s="86">
        <f>SUM(T422:T423)</f>
        <v>11863.02</v>
      </c>
      <c r="U424" s="86">
        <f>SUM(U422:U423)</f>
        <v>11063.02</v>
      </c>
    </row>
    <row r="425" spans="1:22" x14ac:dyDescent="0.25">
      <c r="A425" s="50"/>
      <c r="B425" s="44"/>
      <c r="C425" s="32"/>
      <c r="D425" s="45"/>
      <c r="E425" s="83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</row>
    <row r="426" spans="1:22" x14ac:dyDescent="0.25">
      <c r="A426" s="123" t="s">
        <v>282</v>
      </c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</row>
    <row r="427" spans="1:22" ht="22.5" x14ac:dyDescent="0.25">
      <c r="A427" s="33" t="s">
        <v>55</v>
      </c>
      <c r="B427" s="33" t="s">
        <v>13</v>
      </c>
      <c r="C427" s="33" t="s">
        <v>66</v>
      </c>
      <c r="D427" s="33" t="s">
        <v>21</v>
      </c>
      <c r="E427" s="75" t="s">
        <v>15</v>
      </c>
      <c r="F427" s="75" t="s">
        <v>14</v>
      </c>
      <c r="G427" s="75" t="s">
        <v>52</v>
      </c>
      <c r="H427" s="75" t="s">
        <v>58</v>
      </c>
      <c r="I427" s="76" t="s">
        <v>156</v>
      </c>
      <c r="J427" s="76" t="s">
        <v>157</v>
      </c>
      <c r="K427" s="76" t="s">
        <v>158</v>
      </c>
      <c r="L427" s="76" t="s">
        <v>159</v>
      </c>
      <c r="M427" s="75" t="s">
        <v>160</v>
      </c>
      <c r="N427" s="75" t="s">
        <v>53</v>
      </c>
      <c r="O427" s="75" t="s">
        <v>54</v>
      </c>
      <c r="P427" s="75" t="s">
        <v>16</v>
      </c>
      <c r="Q427" s="75" t="s">
        <v>237</v>
      </c>
      <c r="R427" s="75" t="s">
        <v>57</v>
      </c>
      <c r="S427" s="75" t="s">
        <v>64</v>
      </c>
      <c r="T427" s="75" t="s">
        <v>62</v>
      </c>
      <c r="U427" s="75" t="s">
        <v>63</v>
      </c>
      <c r="V427" s="24"/>
    </row>
    <row r="428" spans="1:22" x14ac:dyDescent="0.25">
      <c r="A428" s="37">
        <v>254</v>
      </c>
      <c r="B428" s="38" t="s">
        <v>50</v>
      </c>
      <c r="C428" s="38" t="s">
        <v>433</v>
      </c>
      <c r="D428" s="52">
        <v>15</v>
      </c>
      <c r="E428" s="92">
        <v>661.33</v>
      </c>
      <c r="F428" s="94">
        <f>D428*E428</f>
        <v>9919.9500000000007</v>
      </c>
      <c r="G428" s="94"/>
      <c r="H428" s="94"/>
      <c r="I428" s="80">
        <f>VLOOKUP($F$233,Tabisr,1)</f>
        <v>5925.91</v>
      </c>
      <c r="J428" s="81">
        <f>+F428-I428</f>
        <v>3994.0400000000009</v>
      </c>
      <c r="K428" s="81">
        <f>VLOOKUP($F$233,Tabisr,4)</f>
        <v>0.21360000000000001</v>
      </c>
      <c r="L428" s="80">
        <f>(F428-5081.01)*21.36%</f>
        <v>1033.5975840000001</v>
      </c>
      <c r="M428" s="80">
        <v>538.20000000000005</v>
      </c>
      <c r="N428" s="80">
        <f>N333</f>
        <v>1571.7975840000001</v>
      </c>
      <c r="O428" s="80">
        <f t="shared" ref="O428:O462" si="199">VLOOKUP($F$428,Tabsub,3)</f>
        <v>0</v>
      </c>
      <c r="P428" s="94"/>
      <c r="Q428" s="85"/>
      <c r="R428" s="80"/>
      <c r="S428" s="80"/>
      <c r="T428" s="80">
        <v>6978.1524160000008</v>
      </c>
      <c r="U428" s="80">
        <v>6978.1524160000008</v>
      </c>
      <c r="V428" s="24"/>
    </row>
    <row r="429" spans="1:22" ht="22.5" x14ac:dyDescent="0.25">
      <c r="A429" s="37">
        <v>255</v>
      </c>
      <c r="B429" s="38" t="s">
        <v>120</v>
      </c>
      <c r="C429" s="38" t="s">
        <v>401</v>
      </c>
      <c r="D429" s="52">
        <v>15</v>
      </c>
      <c r="E429" s="92">
        <v>546.1</v>
      </c>
      <c r="F429" s="94">
        <f>D429*E429</f>
        <v>8191.5</v>
      </c>
      <c r="G429" s="94"/>
      <c r="H429" s="94"/>
      <c r="I429" s="80">
        <f>VLOOKUP($F$233,Tabisr,1)</f>
        <v>5925.91</v>
      </c>
      <c r="J429" s="81">
        <f>+F429-I429</f>
        <v>2265.59</v>
      </c>
      <c r="K429" s="81">
        <f>VLOOKUP($F$233,Tabisr,4)</f>
        <v>0.21360000000000001</v>
      </c>
      <c r="L429" s="80">
        <f>(F429-5081.01)*21.36%</f>
        <v>664.40066399999989</v>
      </c>
      <c r="M429" s="80">
        <v>539.20000000000005</v>
      </c>
      <c r="N429" s="80">
        <f>N334</f>
        <v>690.94</v>
      </c>
      <c r="O429" s="80">
        <f t="shared" si="199"/>
        <v>0</v>
      </c>
      <c r="P429" s="94"/>
      <c r="Q429" s="85"/>
      <c r="R429" s="80"/>
      <c r="S429" s="80"/>
      <c r="T429" s="80">
        <v>6300.5599999999995</v>
      </c>
      <c r="U429" s="80">
        <v>6300.5599999999995</v>
      </c>
      <c r="V429" s="24"/>
    </row>
    <row r="430" spans="1:22" x14ac:dyDescent="0.25">
      <c r="A430" s="37">
        <v>256</v>
      </c>
      <c r="B430" s="38" t="s">
        <v>283</v>
      </c>
      <c r="C430" s="38" t="s">
        <v>74</v>
      </c>
      <c r="D430" s="52">
        <v>15</v>
      </c>
      <c r="E430" s="92">
        <v>317.87</v>
      </c>
      <c r="F430" s="94">
        <f>D430*E430</f>
        <v>4768.05</v>
      </c>
      <c r="G430" s="94">
        <v>400</v>
      </c>
      <c r="H430" s="98"/>
      <c r="I430" s="80">
        <f>VLOOKUP($F$392,Tabisr,1)</f>
        <v>4257.91</v>
      </c>
      <c r="J430" s="81">
        <f>+F430-I430</f>
        <v>510.14000000000033</v>
      </c>
      <c r="K430" s="81">
        <f>VLOOKUP($F$392,Tabisr,4)</f>
        <v>0.16</v>
      </c>
      <c r="L430" s="80">
        <f>(F430-4244.01)*17.92%</f>
        <v>93.907968000000011</v>
      </c>
      <c r="M430" s="80">
        <v>388.05</v>
      </c>
      <c r="N430" s="80">
        <f>L430+M430</f>
        <v>481.95796800000005</v>
      </c>
      <c r="O430" s="80">
        <f t="shared" si="199"/>
        <v>0</v>
      </c>
      <c r="P430" s="94"/>
      <c r="Q430" s="85"/>
      <c r="R430" s="80"/>
      <c r="S430" s="80"/>
      <c r="T430" s="95">
        <v>3136.0920320000005</v>
      </c>
      <c r="U430" s="95">
        <v>2736.0920320000005</v>
      </c>
      <c r="V430" s="24"/>
    </row>
    <row r="431" spans="1:22" x14ac:dyDescent="0.25">
      <c r="A431" s="37">
        <v>257</v>
      </c>
      <c r="B431" s="38" t="s">
        <v>257</v>
      </c>
      <c r="C431" s="38" t="s">
        <v>233</v>
      </c>
      <c r="D431" s="52">
        <v>15</v>
      </c>
      <c r="E431" s="92">
        <v>401.66</v>
      </c>
      <c r="F431" s="94">
        <f t="shared" ref="F431" si="200">D431*E431</f>
        <v>6024.9000000000005</v>
      </c>
      <c r="G431" s="94">
        <v>400</v>
      </c>
      <c r="H431" s="98"/>
      <c r="I431" s="80">
        <f>VLOOKUP($F$233,Tabisr,1)</f>
        <v>5925.91</v>
      </c>
      <c r="J431" s="81">
        <f>+F431-I431</f>
        <v>98.990000000000691</v>
      </c>
      <c r="K431" s="81" t="e">
        <f>VLOOKUP($F$219,Tabisr,4)</f>
        <v>#N/A</v>
      </c>
      <c r="L431" s="95" t="e">
        <f>+J431*K431</f>
        <v>#N/A</v>
      </c>
      <c r="M431" s="80" t="e">
        <f>VLOOKUP($F$219,Tabisr,3)</f>
        <v>#N/A</v>
      </c>
      <c r="N431" s="94">
        <v>673.07</v>
      </c>
      <c r="O431" s="80">
        <f t="shared" si="199"/>
        <v>0</v>
      </c>
      <c r="P431" s="98"/>
      <c r="Q431" s="96"/>
      <c r="R431" s="95"/>
      <c r="S431" s="95"/>
      <c r="T431" s="95">
        <v>4751.8300000000008</v>
      </c>
      <c r="U431" s="95">
        <v>4351.8300000000008</v>
      </c>
      <c r="V431" s="24"/>
    </row>
    <row r="432" spans="1:22" x14ac:dyDescent="0.25">
      <c r="A432" s="37">
        <v>258</v>
      </c>
      <c r="B432" s="38" t="s">
        <v>171</v>
      </c>
      <c r="C432" s="38" t="s">
        <v>402</v>
      </c>
      <c r="D432" s="52">
        <v>15</v>
      </c>
      <c r="E432" s="92">
        <v>478.25</v>
      </c>
      <c r="F432" s="94">
        <f t="shared" ref="F432:F459" si="201">D432*E432</f>
        <v>7173.75</v>
      </c>
      <c r="G432" s="94">
        <v>400</v>
      </c>
      <c r="H432" s="98"/>
      <c r="I432" s="80">
        <f>VLOOKUP($F$233,Tabisr,1)</f>
        <v>5925.91</v>
      </c>
      <c r="J432" s="81">
        <f>+F432-I432</f>
        <v>1247.8400000000001</v>
      </c>
      <c r="K432" s="81" t="e">
        <f>VLOOKUP($F$219,Tabisr,4)</f>
        <v>#N/A</v>
      </c>
      <c r="L432" s="95" t="e">
        <f>+J432*K432</f>
        <v>#N/A</v>
      </c>
      <c r="M432" s="80" t="e">
        <f>VLOOKUP($F$219,Tabisr,3)</f>
        <v>#N/A</v>
      </c>
      <c r="N432" s="94">
        <v>673.07</v>
      </c>
      <c r="O432" s="80">
        <f t="shared" si="199"/>
        <v>0</v>
      </c>
      <c r="P432" s="98"/>
      <c r="Q432" s="96"/>
      <c r="R432" s="95"/>
      <c r="S432" s="95"/>
      <c r="T432" s="95">
        <v>4550.68</v>
      </c>
      <c r="U432" s="95">
        <v>4150.68</v>
      </c>
      <c r="V432" s="24"/>
    </row>
    <row r="433" spans="1:21" x14ac:dyDescent="0.25">
      <c r="A433" s="37">
        <v>259</v>
      </c>
      <c r="B433" s="38" t="s">
        <v>239</v>
      </c>
      <c r="C433" s="31" t="s">
        <v>233</v>
      </c>
      <c r="D433" s="46"/>
      <c r="E433" s="80"/>
      <c r="F433" s="80"/>
      <c r="G433" s="80"/>
      <c r="H433" s="80"/>
      <c r="I433" s="80"/>
      <c r="J433" s="81"/>
      <c r="K433" s="81"/>
      <c r="L433" s="80"/>
      <c r="M433" s="80"/>
      <c r="N433" s="80"/>
      <c r="O433" s="80">
        <f t="shared" si="199"/>
        <v>0</v>
      </c>
      <c r="P433" s="80"/>
      <c r="Q433" s="85"/>
      <c r="R433" s="80"/>
      <c r="S433" s="80"/>
      <c r="T433" s="81"/>
      <c r="U433" s="81"/>
    </row>
    <row r="434" spans="1:21" x14ac:dyDescent="0.25">
      <c r="A434" s="37">
        <v>260</v>
      </c>
      <c r="B434" s="38" t="s">
        <v>239</v>
      </c>
      <c r="C434" s="31" t="s">
        <v>74</v>
      </c>
      <c r="D434" s="46"/>
      <c r="E434" s="80"/>
      <c r="F434" s="80"/>
      <c r="G434" s="80"/>
      <c r="H434" s="80"/>
      <c r="I434" s="80"/>
      <c r="J434" s="81"/>
      <c r="K434" s="81"/>
      <c r="L434" s="80"/>
      <c r="M434" s="80"/>
      <c r="N434" s="80"/>
      <c r="O434" s="80">
        <f t="shared" si="199"/>
        <v>0</v>
      </c>
      <c r="P434" s="80"/>
      <c r="Q434" s="85"/>
      <c r="R434" s="80"/>
      <c r="S434" s="80"/>
      <c r="T434" s="81"/>
      <c r="U434" s="81"/>
    </row>
    <row r="435" spans="1:21" x14ac:dyDescent="0.25">
      <c r="A435" s="37">
        <v>261</v>
      </c>
      <c r="B435" s="51" t="s">
        <v>354</v>
      </c>
      <c r="C435" s="51" t="s">
        <v>74</v>
      </c>
      <c r="D435" s="52">
        <v>15</v>
      </c>
      <c r="E435" s="92">
        <v>317.87</v>
      </c>
      <c r="F435" s="94">
        <f>D435*E435</f>
        <v>4768.05</v>
      </c>
      <c r="G435" s="94">
        <v>400</v>
      </c>
      <c r="H435" s="94"/>
      <c r="I435" s="80">
        <f t="shared" ref="I435:I447" si="202">VLOOKUP($F$392,Tabisr,1)</f>
        <v>4257.91</v>
      </c>
      <c r="J435" s="81">
        <f t="shared" ref="J435" si="203">+F435-I435</f>
        <v>510.14000000000033</v>
      </c>
      <c r="K435" s="81">
        <f t="shared" ref="K435:K447" si="204">VLOOKUP($F$392,Tabisr,4)</f>
        <v>0.16</v>
      </c>
      <c r="L435" s="80">
        <f t="shared" ref="L435" si="205">(F435-4244.01)*17.92%</f>
        <v>93.907968000000011</v>
      </c>
      <c r="M435" s="80">
        <v>389.05</v>
      </c>
      <c r="N435" s="80">
        <v>488.66</v>
      </c>
      <c r="O435" s="80">
        <f t="shared" si="199"/>
        <v>0</v>
      </c>
      <c r="P435" s="94"/>
      <c r="Q435" s="85"/>
      <c r="R435" s="80"/>
      <c r="S435" s="80"/>
      <c r="T435" s="80">
        <v>3279.3900000000003</v>
      </c>
      <c r="U435" s="80">
        <v>2879.3900000000003</v>
      </c>
    </row>
    <row r="436" spans="1:21" x14ac:dyDescent="0.25">
      <c r="A436" s="37">
        <v>262</v>
      </c>
      <c r="B436" s="38" t="s">
        <v>46</v>
      </c>
      <c r="C436" s="61" t="s">
        <v>74</v>
      </c>
      <c r="D436" s="52">
        <v>15</v>
      </c>
      <c r="E436" s="98">
        <v>317.87</v>
      </c>
      <c r="F436" s="98">
        <f t="shared" si="201"/>
        <v>4768.05</v>
      </c>
      <c r="G436" s="94">
        <v>400</v>
      </c>
      <c r="H436" s="98"/>
      <c r="I436" s="80">
        <f t="shared" si="202"/>
        <v>4257.91</v>
      </c>
      <c r="J436" s="81">
        <f t="shared" ref="J436:J461" si="206">+F436-I436</f>
        <v>510.14000000000033</v>
      </c>
      <c r="K436" s="81">
        <f t="shared" si="204"/>
        <v>0.16</v>
      </c>
      <c r="L436" s="80">
        <f t="shared" ref="L436:L461" si="207">(F436-4244.01)*17.92%</f>
        <v>93.907968000000011</v>
      </c>
      <c r="M436" s="80">
        <v>391.05</v>
      </c>
      <c r="N436" s="80">
        <v>488.66</v>
      </c>
      <c r="O436" s="80">
        <f t="shared" si="199"/>
        <v>0</v>
      </c>
      <c r="P436" s="98"/>
      <c r="Q436" s="96"/>
      <c r="R436" s="95"/>
      <c r="S436" s="95"/>
      <c r="T436" s="95">
        <v>4679.3900000000003</v>
      </c>
      <c r="U436" s="95">
        <v>4279.3900000000003</v>
      </c>
    </row>
    <row r="437" spans="1:21" x14ac:dyDescent="0.25">
      <c r="A437" s="37">
        <v>263</v>
      </c>
      <c r="B437" s="38" t="s">
        <v>457</v>
      </c>
      <c r="C437" s="38" t="s">
        <v>74</v>
      </c>
      <c r="D437" s="52">
        <v>15</v>
      </c>
      <c r="E437" s="92">
        <v>317.87</v>
      </c>
      <c r="F437" s="94">
        <f t="shared" ref="F437" si="208">D437*E437</f>
        <v>4768.05</v>
      </c>
      <c r="G437" s="94">
        <v>400</v>
      </c>
      <c r="H437" s="94"/>
      <c r="I437" s="80">
        <f t="shared" si="202"/>
        <v>4257.91</v>
      </c>
      <c r="J437" s="81">
        <f t="shared" si="206"/>
        <v>510.14000000000033</v>
      </c>
      <c r="K437" s="81">
        <f t="shared" si="204"/>
        <v>0.16</v>
      </c>
      <c r="L437" s="80">
        <f t="shared" si="207"/>
        <v>93.907968000000011</v>
      </c>
      <c r="M437" s="80">
        <v>394.05</v>
      </c>
      <c r="N437" s="80">
        <v>488.66</v>
      </c>
      <c r="O437" s="80">
        <f t="shared" si="199"/>
        <v>0</v>
      </c>
      <c r="P437" s="94"/>
      <c r="Q437" s="85"/>
      <c r="R437" s="80"/>
      <c r="S437" s="80"/>
      <c r="T437" s="80">
        <v>3754.3900000000003</v>
      </c>
      <c r="U437" s="80">
        <v>3354.3900000000003</v>
      </c>
    </row>
    <row r="438" spans="1:21" x14ac:dyDescent="0.25">
      <c r="A438" s="37">
        <v>264</v>
      </c>
      <c r="B438" s="38" t="s">
        <v>456</v>
      </c>
      <c r="C438" s="38" t="s">
        <v>74</v>
      </c>
      <c r="D438" s="52">
        <v>15</v>
      </c>
      <c r="E438" s="92">
        <v>317.87</v>
      </c>
      <c r="F438" s="94">
        <f t="shared" ref="F438" si="209">D438*E438</f>
        <v>4768.05</v>
      </c>
      <c r="G438" s="94">
        <v>400</v>
      </c>
      <c r="H438" s="94"/>
      <c r="I438" s="80">
        <f t="shared" si="202"/>
        <v>4257.91</v>
      </c>
      <c r="J438" s="81">
        <f t="shared" ref="J438" si="210">+F438-I438</f>
        <v>510.14000000000033</v>
      </c>
      <c r="K438" s="81">
        <f t="shared" si="204"/>
        <v>0.16</v>
      </c>
      <c r="L438" s="80">
        <f t="shared" ref="L438" si="211">(F438-4244.01)*17.92%</f>
        <v>93.907968000000011</v>
      </c>
      <c r="M438" s="80">
        <v>394.05</v>
      </c>
      <c r="N438" s="80">
        <v>488.66</v>
      </c>
      <c r="O438" s="80">
        <f t="shared" si="199"/>
        <v>0</v>
      </c>
      <c r="P438" s="94"/>
      <c r="Q438" s="85"/>
      <c r="R438" s="80"/>
      <c r="S438" s="80"/>
      <c r="T438" s="80">
        <v>3129.3900000000003</v>
      </c>
      <c r="U438" s="80">
        <v>2729.3900000000003</v>
      </c>
    </row>
    <row r="439" spans="1:21" x14ac:dyDescent="0.25">
      <c r="A439" s="37">
        <v>265</v>
      </c>
      <c r="B439" s="38" t="s">
        <v>460</v>
      </c>
      <c r="C439" s="38" t="s">
        <v>74</v>
      </c>
      <c r="D439" s="52">
        <v>15</v>
      </c>
      <c r="E439" s="92">
        <v>317.87</v>
      </c>
      <c r="F439" s="94">
        <f t="shared" ref="F439" si="212">D439*E439</f>
        <v>4768.05</v>
      </c>
      <c r="G439" s="94">
        <v>400</v>
      </c>
      <c r="H439" s="94"/>
      <c r="I439" s="80">
        <f t="shared" si="202"/>
        <v>4257.91</v>
      </c>
      <c r="J439" s="81">
        <f t="shared" ref="J439" si="213">+F439-I439</f>
        <v>510.14000000000033</v>
      </c>
      <c r="K439" s="81">
        <f t="shared" si="204"/>
        <v>0.16</v>
      </c>
      <c r="L439" s="80">
        <f t="shared" ref="L439" si="214">(F439-4244.01)*17.92%</f>
        <v>93.907968000000011</v>
      </c>
      <c r="M439" s="80">
        <v>394.05</v>
      </c>
      <c r="N439" s="80">
        <v>488.66</v>
      </c>
      <c r="O439" s="80">
        <f t="shared" si="199"/>
        <v>0</v>
      </c>
      <c r="P439" s="94"/>
      <c r="Q439" s="85"/>
      <c r="R439" s="80"/>
      <c r="S439" s="80"/>
      <c r="T439" s="80">
        <v>3629.3900000000003</v>
      </c>
      <c r="U439" s="80">
        <v>3229.3900000000003</v>
      </c>
    </row>
    <row r="440" spans="1:21" x14ac:dyDescent="0.25">
      <c r="A440" s="37">
        <v>266</v>
      </c>
      <c r="B440" s="38" t="s">
        <v>408</v>
      </c>
      <c r="C440" s="38" t="s">
        <v>74</v>
      </c>
      <c r="D440" s="52">
        <v>15</v>
      </c>
      <c r="E440" s="92">
        <v>317.87</v>
      </c>
      <c r="F440" s="94">
        <f>D440*E440</f>
        <v>4768.05</v>
      </c>
      <c r="G440" s="94">
        <v>400</v>
      </c>
      <c r="H440" s="94"/>
      <c r="I440" s="80">
        <f t="shared" ref="I440:I455" si="215">VLOOKUP($F$392,Tabisr,1)</f>
        <v>4257.91</v>
      </c>
      <c r="J440" s="81">
        <f>+F440-I440</f>
        <v>510.14000000000033</v>
      </c>
      <c r="K440" s="81">
        <f t="shared" ref="K440:K455" si="216">VLOOKUP($F$392,Tabisr,4)</f>
        <v>0.16</v>
      </c>
      <c r="L440" s="80">
        <f>(F440-4244.01)*17.92%</f>
        <v>93.907968000000011</v>
      </c>
      <c r="M440" s="80">
        <v>398.05</v>
      </c>
      <c r="N440" s="80">
        <v>488.66</v>
      </c>
      <c r="O440" s="80">
        <f t="shared" si="199"/>
        <v>0</v>
      </c>
      <c r="P440" s="94"/>
      <c r="Q440" s="85"/>
      <c r="R440" s="80"/>
      <c r="S440" s="80"/>
      <c r="T440" s="80">
        <v>2679.3900000000003</v>
      </c>
      <c r="U440" s="80">
        <v>2279.3900000000003</v>
      </c>
    </row>
    <row r="441" spans="1:21" x14ac:dyDescent="0.25">
      <c r="A441" s="37">
        <v>267</v>
      </c>
      <c r="B441" s="38" t="s">
        <v>459</v>
      </c>
      <c r="C441" s="38" t="s">
        <v>74</v>
      </c>
      <c r="D441" s="52">
        <v>15</v>
      </c>
      <c r="E441" s="92">
        <v>317.87</v>
      </c>
      <c r="F441" s="94">
        <f t="shared" ref="F441" si="217">D441*E441</f>
        <v>4768.05</v>
      </c>
      <c r="G441" s="94">
        <v>400</v>
      </c>
      <c r="H441" s="98"/>
      <c r="I441" s="80">
        <f t="shared" si="215"/>
        <v>4257.91</v>
      </c>
      <c r="J441" s="81">
        <f t="shared" ref="J441" si="218">+F441-I441</f>
        <v>510.14000000000033</v>
      </c>
      <c r="K441" s="81">
        <f t="shared" si="216"/>
        <v>0.16</v>
      </c>
      <c r="L441" s="80">
        <f t="shared" ref="L441" si="219">(F441-4244.01)*17.92%</f>
        <v>93.907968000000011</v>
      </c>
      <c r="M441" s="80">
        <v>402.05</v>
      </c>
      <c r="N441" s="80">
        <v>488.66</v>
      </c>
      <c r="O441" s="80">
        <f t="shared" si="199"/>
        <v>0</v>
      </c>
      <c r="P441" s="98"/>
      <c r="Q441" s="96"/>
      <c r="R441" s="95"/>
      <c r="S441" s="95"/>
      <c r="T441" s="95">
        <v>3129.3900000000003</v>
      </c>
      <c r="U441" s="95">
        <v>2729.3900000000003</v>
      </c>
    </row>
    <row r="442" spans="1:21" x14ac:dyDescent="0.25">
      <c r="A442" s="37">
        <v>268</v>
      </c>
      <c r="B442" s="38" t="s">
        <v>462</v>
      </c>
      <c r="C442" s="38" t="s">
        <v>74</v>
      </c>
      <c r="D442" s="52">
        <v>15</v>
      </c>
      <c r="E442" s="92">
        <v>317.87</v>
      </c>
      <c r="F442" s="94">
        <f t="shared" ref="F442" si="220">D442*E442</f>
        <v>4768.05</v>
      </c>
      <c r="G442" s="94">
        <v>400</v>
      </c>
      <c r="H442" s="98"/>
      <c r="I442" s="80">
        <f t="shared" si="215"/>
        <v>4257.91</v>
      </c>
      <c r="J442" s="81">
        <f t="shared" ref="J442" si="221">+F442-I442</f>
        <v>510.14000000000033</v>
      </c>
      <c r="K442" s="81">
        <f t="shared" si="216"/>
        <v>0.16</v>
      </c>
      <c r="L442" s="80">
        <f t="shared" ref="L442" si="222">(F442-4244.01)*17.92%</f>
        <v>93.907968000000011</v>
      </c>
      <c r="M442" s="80">
        <v>402.05</v>
      </c>
      <c r="N442" s="80">
        <v>488.66</v>
      </c>
      <c r="O442" s="80">
        <f t="shared" si="199"/>
        <v>0</v>
      </c>
      <c r="P442" s="98"/>
      <c r="Q442" s="96"/>
      <c r="R442" s="95"/>
      <c r="S442" s="95"/>
      <c r="T442" s="95">
        <v>3754.3900000000003</v>
      </c>
      <c r="U442" s="95">
        <v>3354.3900000000003</v>
      </c>
    </row>
    <row r="443" spans="1:21" x14ac:dyDescent="0.25">
      <c r="A443" s="37">
        <v>269</v>
      </c>
      <c r="B443" s="38" t="s">
        <v>175</v>
      </c>
      <c r="C443" s="31" t="s">
        <v>96</v>
      </c>
      <c r="D443" s="46">
        <v>15</v>
      </c>
      <c r="E443" s="80">
        <v>317.87</v>
      </c>
      <c r="F443" s="80">
        <f t="shared" ref="F443:F449" si="223">D443*E443</f>
        <v>4768.05</v>
      </c>
      <c r="G443" s="80">
        <v>400</v>
      </c>
      <c r="H443" s="80"/>
      <c r="I443" s="80">
        <f t="shared" ref="I443" si="224">VLOOKUP($F$392,Tabisr,1)</f>
        <v>4257.91</v>
      </c>
      <c r="J443" s="80">
        <f t="shared" ref="J443:J449" si="225">+F443-I443</f>
        <v>510.14000000000033</v>
      </c>
      <c r="K443" s="80">
        <f t="shared" ref="K443" si="226">VLOOKUP($F$392,Tabisr,4)</f>
        <v>0.16</v>
      </c>
      <c r="L443" s="80">
        <f t="shared" ref="L443:L449" si="227">(F443-4244.01)*17.92%</f>
        <v>93.907968000000011</v>
      </c>
      <c r="M443" s="80">
        <v>398.05</v>
      </c>
      <c r="N443" s="80">
        <v>488.66</v>
      </c>
      <c r="O443" s="80">
        <f t="shared" si="199"/>
        <v>0</v>
      </c>
      <c r="P443" s="80"/>
      <c r="Q443" s="85"/>
      <c r="R443" s="80"/>
      <c r="S443" s="80"/>
      <c r="T443" s="80">
        <v>3704.3900000000003</v>
      </c>
      <c r="U443" s="80">
        <v>3304.3900000000003</v>
      </c>
    </row>
    <row r="444" spans="1:21" x14ac:dyDescent="0.25">
      <c r="A444" s="37">
        <v>270</v>
      </c>
      <c r="B444" s="38" t="s">
        <v>474</v>
      </c>
      <c r="C444" s="38" t="s">
        <v>475</v>
      </c>
      <c r="D444" s="52">
        <v>15</v>
      </c>
      <c r="E444" s="92">
        <v>317.87</v>
      </c>
      <c r="F444" s="94">
        <f t="shared" si="223"/>
        <v>4768.05</v>
      </c>
      <c r="G444" s="94">
        <v>400</v>
      </c>
      <c r="H444" s="98"/>
      <c r="I444" s="80">
        <f t="shared" si="215"/>
        <v>4257.91</v>
      </c>
      <c r="J444" s="81">
        <f t="shared" si="225"/>
        <v>510.14000000000033</v>
      </c>
      <c r="K444" s="81">
        <f t="shared" si="216"/>
        <v>0.16</v>
      </c>
      <c r="L444" s="80">
        <f t="shared" si="227"/>
        <v>93.907968000000011</v>
      </c>
      <c r="M444" s="80">
        <v>402.05</v>
      </c>
      <c r="N444" s="80">
        <v>488.66</v>
      </c>
      <c r="O444" s="80">
        <f t="shared" si="199"/>
        <v>0</v>
      </c>
      <c r="P444" s="98"/>
      <c r="Q444" s="96"/>
      <c r="R444" s="95"/>
      <c r="S444" s="95"/>
      <c r="T444" s="95">
        <v>4679.3900000000003</v>
      </c>
      <c r="U444" s="95">
        <v>4279.3900000000003</v>
      </c>
    </row>
    <row r="445" spans="1:21" x14ac:dyDescent="0.25">
      <c r="A445" s="37">
        <v>271</v>
      </c>
      <c r="B445" s="38" t="s">
        <v>327</v>
      </c>
      <c r="C445" s="38" t="s">
        <v>96</v>
      </c>
      <c r="D445" s="52">
        <v>15</v>
      </c>
      <c r="E445" s="92">
        <v>317.87</v>
      </c>
      <c r="F445" s="94">
        <f t="shared" si="223"/>
        <v>4768.05</v>
      </c>
      <c r="G445" s="94">
        <v>400</v>
      </c>
      <c r="H445" s="94"/>
      <c r="I445" s="80">
        <f t="shared" si="202"/>
        <v>4257.91</v>
      </c>
      <c r="J445" s="81">
        <f t="shared" si="225"/>
        <v>510.14000000000033</v>
      </c>
      <c r="K445" s="81">
        <f t="shared" si="204"/>
        <v>0.16</v>
      </c>
      <c r="L445" s="80">
        <f t="shared" si="227"/>
        <v>93.907968000000011</v>
      </c>
      <c r="M445" s="80">
        <v>393.05</v>
      </c>
      <c r="N445" s="80">
        <v>488.66</v>
      </c>
      <c r="O445" s="80">
        <f t="shared" si="199"/>
        <v>0</v>
      </c>
      <c r="P445" s="94"/>
      <c r="Q445" s="85"/>
      <c r="R445" s="80"/>
      <c r="S445" s="80"/>
      <c r="T445" s="80">
        <v>2744.3900000000003</v>
      </c>
      <c r="U445" s="80">
        <v>2344.3900000000003</v>
      </c>
    </row>
    <row r="446" spans="1:21" x14ac:dyDescent="0.25">
      <c r="A446" s="37">
        <v>272</v>
      </c>
      <c r="B446" s="38" t="s">
        <v>263</v>
      </c>
      <c r="C446" s="38" t="s">
        <v>96</v>
      </c>
      <c r="D446" s="52">
        <v>15</v>
      </c>
      <c r="E446" s="92">
        <v>317.87</v>
      </c>
      <c r="F446" s="94">
        <f t="shared" si="223"/>
        <v>4768.05</v>
      </c>
      <c r="G446" s="94">
        <v>400</v>
      </c>
      <c r="H446" s="98"/>
      <c r="I446" s="80">
        <f t="shared" si="202"/>
        <v>4257.91</v>
      </c>
      <c r="J446" s="81">
        <f t="shared" si="225"/>
        <v>510.14000000000033</v>
      </c>
      <c r="K446" s="81">
        <f t="shared" si="204"/>
        <v>0.16</v>
      </c>
      <c r="L446" s="80">
        <f t="shared" si="227"/>
        <v>93.907968000000011</v>
      </c>
      <c r="M446" s="80">
        <v>414.05</v>
      </c>
      <c r="N446" s="80">
        <v>488.66</v>
      </c>
      <c r="O446" s="80">
        <f t="shared" si="199"/>
        <v>0</v>
      </c>
      <c r="P446" s="94"/>
      <c r="Q446" s="96"/>
      <c r="R446" s="95"/>
      <c r="S446" s="95"/>
      <c r="T446" s="95">
        <v>3929.3900000000003</v>
      </c>
      <c r="U446" s="95">
        <v>3529.3900000000003</v>
      </c>
    </row>
    <row r="447" spans="1:21" x14ac:dyDescent="0.25">
      <c r="A447" s="37">
        <v>273</v>
      </c>
      <c r="B447" s="38" t="s">
        <v>301</v>
      </c>
      <c r="C447" s="38" t="s">
        <v>96</v>
      </c>
      <c r="D447" s="52">
        <v>12</v>
      </c>
      <c r="E447" s="92">
        <v>317.87</v>
      </c>
      <c r="F447" s="94">
        <f>D447*E447</f>
        <v>3814.44</v>
      </c>
      <c r="G447" s="94">
        <v>400</v>
      </c>
      <c r="H447" s="98"/>
      <c r="I447" s="80">
        <f t="shared" si="202"/>
        <v>4257.91</v>
      </c>
      <c r="J447" s="81">
        <f>+F447-I447</f>
        <v>-443.4699999999998</v>
      </c>
      <c r="K447" s="81">
        <f t="shared" si="204"/>
        <v>0.16</v>
      </c>
      <c r="L447" s="80">
        <f>(F447-4244.01)*17.92%</f>
        <v>-76.978944000000041</v>
      </c>
      <c r="M447" s="80">
        <v>390.05</v>
      </c>
      <c r="N447" s="80">
        <v>488.66</v>
      </c>
      <c r="O447" s="80">
        <f t="shared" si="199"/>
        <v>0</v>
      </c>
      <c r="P447" s="94"/>
      <c r="Q447" s="85"/>
      <c r="R447" s="80"/>
      <c r="S447" s="80"/>
      <c r="T447" s="95">
        <v>2925.7800000000007</v>
      </c>
      <c r="U447" s="95">
        <v>2525.7800000000007</v>
      </c>
    </row>
    <row r="448" spans="1:21" x14ac:dyDescent="0.25">
      <c r="A448" s="37">
        <v>274</v>
      </c>
      <c r="B448" s="38" t="s">
        <v>444</v>
      </c>
      <c r="C448" s="38" t="s">
        <v>96</v>
      </c>
      <c r="D448" s="52">
        <v>12</v>
      </c>
      <c r="E448" s="92">
        <v>317.87</v>
      </c>
      <c r="F448" s="94">
        <f t="shared" si="223"/>
        <v>3814.44</v>
      </c>
      <c r="G448" s="94">
        <v>400</v>
      </c>
      <c r="H448" s="94"/>
      <c r="I448" s="80">
        <f t="shared" ref="I448" si="228">VLOOKUP($F$379,Tabisr,1)</f>
        <v>18837.759999999998</v>
      </c>
      <c r="J448" s="81">
        <f t="shared" si="225"/>
        <v>-15023.319999999998</v>
      </c>
      <c r="K448" s="81">
        <f t="shared" ref="K448" si="229">VLOOKUP($F$379,Tabisr,4)</f>
        <v>0.3</v>
      </c>
      <c r="L448" s="80">
        <f t="shared" si="227"/>
        <v>-76.978944000000041</v>
      </c>
      <c r="M448" s="80">
        <v>399.05</v>
      </c>
      <c r="N448" s="80">
        <v>488.66</v>
      </c>
      <c r="O448" s="80">
        <f t="shared" si="199"/>
        <v>0</v>
      </c>
      <c r="P448" s="94"/>
      <c r="Q448" s="85"/>
      <c r="R448" s="80"/>
      <c r="S448" s="80"/>
      <c r="T448" s="80">
        <v>3520.7800000000007</v>
      </c>
      <c r="U448" s="80">
        <v>3120.7800000000007</v>
      </c>
    </row>
    <row r="449" spans="1:21" x14ac:dyDescent="0.25">
      <c r="A449" s="37">
        <v>275</v>
      </c>
      <c r="B449" s="38" t="s">
        <v>469</v>
      </c>
      <c r="C449" s="38" t="s">
        <v>96</v>
      </c>
      <c r="D449" s="52">
        <v>15</v>
      </c>
      <c r="E449" s="98">
        <v>317.87</v>
      </c>
      <c r="F449" s="98">
        <f t="shared" si="223"/>
        <v>4768.05</v>
      </c>
      <c r="G449" s="94">
        <v>400</v>
      </c>
      <c r="H449" s="98"/>
      <c r="I449" s="80">
        <f t="shared" si="215"/>
        <v>4257.91</v>
      </c>
      <c r="J449" s="81">
        <f t="shared" si="225"/>
        <v>510.14000000000033</v>
      </c>
      <c r="K449" s="81">
        <f t="shared" si="216"/>
        <v>0.16</v>
      </c>
      <c r="L449" s="80">
        <f t="shared" si="227"/>
        <v>93.907968000000011</v>
      </c>
      <c r="M449" s="80">
        <v>403.05</v>
      </c>
      <c r="N449" s="80">
        <v>488.66</v>
      </c>
      <c r="O449" s="80">
        <f t="shared" si="199"/>
        <v>0</v>
      </c>
      <c r="P449" s="98"/>
      <c r="Q449" s="96"/>
      <c r="R449" s="95"/>
      <c r="S449" s="95"/>
      <c r="T449" s="95">
        <v>4679.3900000000003</v>
      </c>
      <c r="U449" s="95">
        <v>4279.3900000000003</v>
      </c>
    </row>
    <row r="450" spans="1:21" x14ac:dyDescent="0.25">
      <c r="A450" s="37">
        <v>276</v>
      </c>
      <c r="B450" s="38" t="s">
        <v>121</v>
      </c>
      <c r="C450" s="61" t="s">
        <v>96</v>
      </c>
      <c r="D450" s="52">
        <v>15</v>
      </c>
      <c r="E450" s="98">
        <v>317.87</v>
      </c>
      <c r="F450" s="98">
        <f t="shared" si="201"/>
        <v>4768.05</v>
      </c>
      <c r="G450" s="94">
        <v>400</v>
      </c>
      <c r="H450" s="98"/>
      <c r="I450" s="80">
        <f t="shared" si="215"/>
        <v>4257.91</v>
      </c>
      <c r="J450" s="81">
        <f t="shared" si="206"/>
        <v>510.14000000000033</v>
      </c>
      <c r="K450" s="81">
        <f t="shared" si="216"/>
        <v>0.16</v>
      </c>
      <c r="L450" s="80">
        <f t="shared" si="207"/>
        <v>93.907968000000011</v>
      </c>
      <c r="M450" s="80">
        <v>403.05</v>
      </c>
      <c r="N450" s="80">
        <v>488.66</v>
      </c>
      <c r="O450" s="80">
        <f t="shared" si="199"/>
        <v>0</v>
      </c>
      <c r="P450" s="98"/>
      <c r="Q450" s="96"/>
      <c r="R450" s="95"/>
      <c r="S450" s="95"/>
      <c r="T450" s="95">
        <v>4679.3900000000003</v>
      </c>
      <c r="U450" s="95">
        <v>4279.3900000000003</v>
      </c>
    </row>
    <row r="451" spans="1:21" x14ac:dyDescent="0.25">
      <c r="A451" s="37">
        <v>277</v>
      </c>
      <c r="B451" s="38" t="s">
        <v>256</v>
      </c>
      <c r="C451" s="38" t="s">
        <v>96</v>
      </c>
      <c r="D451" s="52">
        <v>15</v>
      </c>
      <c r="E451" s="92">
        <v>317.87</v>
      </c>
      <c r="F451" s="94">
        <f t="shared" si="201"/>
        <v>4768.05</v>
      </c>
      <c r="G451" s="94">
        <v>400</v>
      </c>
      <c r="H451" s="98"/>
      <c r="I451" s="80">
        <f t="shared" si="215"/>
        <v>4257.91</v>
      </c>
      <c r="J451" s="81">
        <f t="shared" si="206"/>
        <v>510.14000000000033</v>
      </c>
      <c r="K451" s="81">
        <f t="shared" si="216"/>
        <v>0.16</v>
      </c>
      <c r="L451" s="80">
        <f t="shared" si="207"/>
        <v>93.907968000000011</v>
      </c>
      <c r="M451" s="80">
        <v>404.05</v>
      </c>
      <c r="N451" s="80">
        <v>488.66</v>
      </c>
      <c r="O451" s="80">
        <f t="shared" si="199"/>
        <v>0</v>
      </c>
      <c r="P451" s="94"/>
      <c r="Q451" s="85"/>
      <c r="R451" s="80"/>
      <c r="S451" s="80"/>
      <c r="T451" s="80">
        <v>3929.3900000000003</v>
      </c>
      <c r="U451" s="80">
        <v>3529.3900000000003</v>
      </c>
    </row>
    <row r="452" spans="1:21" x14ac:dyDescent="0.25">
      <c r="A452" s="37">
        <v>278</v>
      </c>
      <c r="B452" s="38" t="s">
        <v>65</v>
      </c>
      <c r="C452" s="61" t="s">
        <v>96</v>
      </c>
      <c r="D452" s="52">
        <v>15</v>
      </c>
      <c r="E452" s="92">
        <v>317.87</v>
      </c>
      <c r="F452" s="94">
        <f t="shared" ref="F452" si="230">D452*E452</f>
        <v>4768.05</v>
      </c>
      <c r="G452" s="94">
        <v>400</v>
      </c>
      <c r="H452" s="98"/>
      <c r="I452" s="80">
        <f t="shared" si="215"/>
        <v>4257.91</v>
      </c>
      <c r="J452" s="81">
        <f t="shared" ref="J452" si="231">+F452-I452</f>
        <v>510.14000000000033</v>
      </c>
      <c r="K452" s="81">
        <f t="shared" si="216"/>
        <v>0.16</v>
      </c>
      <c r="L452" s="80">
        <f t="shared" ref="L452" si="232">(F452-4244.01)*17.92%</f>
        <v>93.907968000000011</v>
      </c>
      <c r="M452" s="80">
        <v>404.05</v>
      </c>
      <c r="N452" s="80">
        <v>488.66</v>
      </c>
      <c r="O452" s="80">
        <f t="shared" si="199"/>
        <v>0</v>
      </c>
      <c r="P452" s="94"/>
      <c r="Q452" s="85"/>
      <c r="R452" s="80"/>
      <c r="S452" s="80"/>
      <c r="T452" s="80">
        <v>3609.3900000000003</v>
      </c>
      <c r="U452" s="80">
        <v>3209.3900000000003</v>
      </c>
    </row>
    <row r="453" spans="1:21" x14ac:dyDescent="0.25">
      <c r="A453" s="37">
        <v>279</v>
      </c>
      <c r="B453" s="38" t="s">
        <v>47</v>
      </c>
      <c r="C453" s="61" t="s">
        <v>96</v>
      </c>
      <c r="D453" s="52">
        <v>15</v>
      </c>
      <c r="E453" s="98">
        <v>317.87</v>
      </c>
      <c r="F453" s="98">
        <f t="shared" si="201"/>
        <v>4768.05</v>
      </c>
      <c r="G453" s="94">
        <v>400</v>
      </c>
      <c r="H453" s="98"/>
      <c r="I453" s="80">
        <f t="shared" si="215"/>
        <v>4257.91</v>
      </c>
      <c r="J453" s="81">
        <f t="shared" si="206"/>
        <v>510.14000000000033</v>
      </c>
      <c r="K453" s="81">
        <f t="shared" si="216"/>
        <v>0.16</v>
      </c>
      <c r="L453" s="80">
        <f t="shared" si="207"/>
        <v>93.907968000000011</v>
      </c>
      <c r="M453" s="80">
        <v>406.05</v>
      </c>
      <c r="N453" s="80">
        <v>488.66</v>
      </c>
      <c r="O453" s="80">
        <f t="shared" si="199"/>
        <v>0</v>
      </c>
      <c r="P453" s="94"/>
      <c r="Q453" s="96"/>
      <c r="R453" s="95"/>
      <c r="S453" s="95"/>
      <c r="T453" s="80">
        <v>3929.3900000000003</v>
      </c>
      <c r="U453" s="80">
        <v>3529.3900000000003</v>
      </c>
    </row>
    <row r="454" spans="1:21" x14ac:dyDescent="0.25">
      <c r="A454" s="37">
        <v>280</v>
      </c>
      <c r="B454" s="38" t="s">
        <v>48</v>
      </c>
      <c r="C454" s="61" t="s">
        <v>96</v>
      </c>
      <c r="D454" s="52">
        <v>15</v>
      </c>
      <c r="E454" s="98">
        <v>317.87</v>
      </c>
      <c r="F454" s="98">
        <f t="shared" si="201"/>
        <v>4768.05</v>
      </c>
      <c r="G454" s="94">
        <v>400</v>
      </c>
      <c r="H454" s="98"/>
      <c r="I454" s="80">
        <f t="shared" si="215"/>
        <v>4257.91</v>
      </c>
      <c r="J454" s="81">
        <f t="shared" si="206"/>
        <v>510.14000000000033</v>
      </c>
      <c r="K454" s="81">
        <f t="shared" si="216"/>
        <v>0.16</v>
      </c>
      <c r="L454" s="80">
        <f t="shared" si="207"/>
        <v>93.907968000000011</v>
      </c>
      <c r="M454" s="80">
        <v>407.05</v>
      </c>
      <c r="N454" s="80">
        <v>488.66</v>
      </c>
      <c r="O454" s="80">
        <f t="shared" si="199"/>
        <v>0</v>
      </c>
      <c r="P454" s="98"/>
      <c r="Q454" s="96"/>
      <c r="R454" s="95"/>
      <c r="S454" s="95"/>
      <c r="T454" s="80">
        <v>4209.3900000000003</v>
      </c>
      <c r="U454" s="80">
        <v>3809.3900000000003</v>
      </c>
    </row>
    <row r="455" spans="1:21" x14ac:dyDescent="0.25">
      <c r="A455" s="37">
        <v>281</v>
      </c>
      <c r="B455" s="38" t="s">
        <v>320</v>
      </c>
      <c r="C455" s="38" t="s">
        <v>96</v>
      </c>
      <c r="D455" s="52">
        <v>15</v>
      </c>
      <c r="E455" s="92">
        <v>317.87</v>
      </c>
      <c r="F455" s="94">
        <f>D455*E455</f>
        <v>4768.05</v>
      </c>
      <c r="G455" s="94">
        <v>400</v>
      </c>
      <c r="H455" s="98"/>
      <c r="I455" s="80">
        <f t="shared" si="215"/>
        <v>4257.91</v>
      </c>
      <c r="J455" s="81">
        <f>+F455-I455</f>
        <v>510.14000000000033</v>
      </c>
      <c r="K455" s="81">
        <f t="shared" si="216"/>
        <v>0.16</v>
      </c>
      <c r="L455" s="80">
        <f>(F455-4244.01)*17.92%</f>
        <v>93.907968000000011</v>
      </c>
      <c r="M455" s="80">
        <v>400.05</v>
      </c>
      <c r="N455" s="80">
        <v>488.66</v>
      </c>
      <c r="O455" s="80">
        <f t="shared" si="199"/>
        <v>0</v>
      </c>
      <c r="P455" s="94"/>
      <c r="Q455" s="85"/>
      <c r="R455" s="80"/>
      <c r="S455" s="80"/>
      <c r="T455" s="80">
        <v>3989.3900000000003</v>
      </c>
      <c r="U455" s="80">
        <v>3589.3900000000003</v>
      </c>
    </row>
    <row r="456" spans="1:21" x14ac:dyDescent="0.25">
      <c r="A456" s="37">
        <v>282</v>
      </c>
      <c r="B456" s="38" t="s">
        <v>51</v>
      </c>
      <c r="C456" s="61" t="s">
        <v>96</v>
      </c>
      <c r="D456" s="52">
        <v>15</v>
      </c>
      <c r="E456" s="98">
        <v>317.87</v>
      </c>
      <c r="F456" s="98">
        <f t="shared" si="201"/>
        <v>4768.05</v>
      </c>
      <c r="G456" s="94">
        <v>400</v>
      </c>
      <c r="H456" s="98"/>
      <c r="I456" s="80">
        <f t="shared" ref="I456:I462" si="233">VLOOKUP($F$392,Tabisr,1)</f>
        <v>4257.91</v>
      </c>
      <c r="J456" s="81">
        <f t="shared" si="206"/>
        <v>510.14000000000033</v>
      </c>
      <c r="K456" s="81">
        <f t="shared" ref="K456:K462" si="234">VLOOKUP($F$392,Tabisr,4)</f>
        <v>0.16</v>
      </c>
      <c r="L456" s="80">
        <f t="shared" si="207"/>
        <v>93.907968000000011</v>
      </c>
      <c r="M456" s="80">
        <v>409.05</v>
      </c>
      <c r="N456" s="80">
        <v>488.66</v>
      </c>
      <c r="O456" s="80">
        <f t="shared" si="199"/>
        <v>0</v>
      </c>
      <c r="P456" s="98"/>
      <c r="Q456" s="96"/>
      <c r="R456" s="95"/>
      <c r="S456" s="95"/>
      <c r="T456" s="95">
        <v>3379.3900000000003</v>
      </c>
      <c r="U456" s="95">
        <v>2979.3900000000003</v>
      </c>
    </row>
    <row r="457" spans="1:21" x14ac:dyDescent="0.25">
      <c r="A457" s="37">
        <v>283</v>
      </c>
      <c r="B457" s="38" t="s">
        <v>124</v>
      </c>
      <c r="C457" s="61" t="s">
        <v>96</v>
      </c>
      <c r="D457" s="52">
        <v>15</v>
      </c>
      <c r="E457" s="98">
        <v>317.87</v>
      </c>
      <c r="F457" s="98">
        <f t="shared" si="201"/>
        <v>4768.05</v>
      </c>
      <c r="G457" s="94">
        <v>400</v>
      </c>
      <c r="H457" s="98"/>
      <c r="I457" s="80">
        <f t="shared" si="233"/>
        <v>4257.91</v>
      </c>
      <c r="J457" s="81">
        <f t="shared" si="206"/>
        <v>510.14000000000033</v>
      </c>
      <c r="K457" s="81">
        <f t="shared" si="234"/>
        <v>0.16</v>
      </c>
      <c r="L457" s="80">
        <f t="shared" si="207"/>
        <v>93.907968000000011</v>
      </c>
      <c r="M457" s="80">
        <v>410.05</v>
      </c>
      <c r="N457" s="80">
        <v>488.66</v>
      </c>
      <c r="O457" s="80">
        <f t="shared" si="199"/>
        <v>0</v>
      </c>
      <c r="P457" s="98"/>
      <c r="Q457" s="96"/>
      <c r="R457" s="95"/>
      <c r="S457" s="95"/>
      <c r="T457" s="95">
        <v>4679.3900000000003</v>
      </c>
      <c r="U457" s="95">
        <v>4279.3900000000003</v>
      </c>
    </row>
    <row r="458" spans="1:21" x14ac:dyDescent="0.25">
      <c r="A458" s="37">
        <v>284</v>
      </c>
      <c r="B458" s="38" t="s">
        <v>135</v>
      </c>
      <c r="C458" s="61" t="s">
        <v>96</v>
      </c>
      <c r="D458" s="52">
        <v>15</v>
      </c>
      <c r="E458" s="98">
        <v>317.87</v>
      </c>
      <c r="F458" s="98">
        <f t="shared" si="201"/>
        <v>4768.05</v>
      </c>
      <c r="G458" s="94">
        <v>400</v>
      </c>
      <c r="H458" s="98"/>
      <c r="I458" s="80">
        <f t="shared" si="233"/>
        <v>4257.91</v>
      </c>
      <c r="J458" s="81">
        <f t="shared" si="206"/>
        <v>510.14000000000033</v>
      </c>
      <c r="K458" s="81">
        <f t="shared" si="234"/>
        <v>0.16</v>
      </c>
      <c r="L458" s="80">
        <f t="shared" si="207"/>
        <v>93.907968000000011</v>
      </c>
      <c r="M458" s="80">
        <v>411.05</v>
      </c>
      <c r="N458" s="80">
        <v>488.66</v>
      </c>
      <c r="O458" s="80">
        <f t="shared" si="199"/>
        <v>0</v>
      </c>
      <c r="P458" s="98"/>
      <c r="Q458" s="96"/>
      <c r="R458" s="95"/>
      <c r="S458" s="95"/>
      <c r="T458" s="95">
        <v>2219.3900000000003</v>
      </c>
      <c r="U458" s="95">
        <v>1819.3900000000003</v>
      </c>
    </row>
    <row r="459" spans="1:21" ht="22.5" x14ac:dyDescent="0.25">
      <c r="A459" s="37">
        <v>285</v>
      </c>
      <c r="B459" s="38" t="s">
        <v>45</v>
      </c>
      <c r="C459" s="61" t="s">
        <v>95</v>
      </c>
      <c r="D459" s="52">
        <v>15</v>
      </c>
      <c r="E459" s="98">
        <v>401.66</v>
      </c>
      <c r="F459" s="98">
        <f t="shared" si="201"/>
        <v>6024.9000000000005</v>
      </c>
      <c r="G459" s="94">
        <v>400</v>
      </c>
      <c r="H459" s="98"/>
      <c r="I459" s="80">
        <f t="shared" si="233"/>
        <v>4257.91</v>
      </c>
      <c r="J459" s="81">
        <f t="shared" si="206"/>
        <v>1766.9900000000007</v>
      </c>
      <c r="K459" s="81">
        <f t="shared" si="234"/>
        <v>0.16</v>
      </c>
      <c r="L459" s="80">
        <f t="shared" si="207"/>
        <v>319.13548800000012</v>
      </c>
      <c r="M459" s="80">
        <v>412.05</v>
      </c>
      <c r="N459" s="80">
        <v>587.66</v>
      </c>
      <c r="O459" s="80">
        <f t="shared" si="199"/>
        <v>0</v>
      </c>
      <c r="P459" s="98"/>
      <c r="Q459" s="96"/>
      <c r="R459" s="95"/>
      <c r="S459" s="95"/>
      <c r="T459" s="95">
        <v>2643.5300000000007</v>
      </c>
      <c r="U459" s="95">
        <v>2243.5300000000007</v>
      </c>
    </row>
    <row r="460" spans="1:21" ht="22.5" x14ac:dyDescent="0.25">
      <c r="A460" s="37">
        <v>286</v>
      </c>
      <c r="B460" s="38" t="s">
        <v>399</v>
      </c>
      <c r="C460" s="61" t="s">
        <v>400</v>
      </c>
      <c r="D460" s="52">
        <v>15</v>
      </c>
      <c r="E460" s="77">
        <v>263.56</v>
      </c>
      <c r="F460" s="77">
        <f>D460*E460</f>
        <v>3953.4</v>
      </c>
      <c r="G460" s="77">
        <v>400</v>
      </c>
      <c r="H460" s="77"/>
      <c r="I460" s="77">
        <f>VLOOKUP($F$49,Tabisr,1)</f>
        <v>2422.81</v>
      </c>
      <c r="J460" s="78">
        <f t="shared" si="206"/>
        <v>1530.5900000000001</v>
      </c>
      <c r="K460" s="78">
        <f>VLOOKUP($F$49,Tabisr,4)</f>
        <v>0.10879999999999999</v>
      </c>
      <c r="L460" s="77">
        <f>(F460-3651.01)*16%</f>
        <v>48.382399999999983</v>
      </c>
      <c r="M460" s="77">
        <v>293.25</v>
      </c>
      <c r="N460" s="77">
        <f>M460+L460</f>
        <v>341.63239999999996</v>
      </c>
      <c r="O460" s="80">
        <f t="shared" si="199"/>
        <v>0</v>
      </c>
      <c r="P460" s="77"/>
      <c r="Q460" s="82"/>
      <c r="R460" s="77"/>
      <c r="S460" s="77"/>
      <c r="T460" s="78">
        <v>2611.7675999999997</v>
      </c>
      <c r="U460" s="78">
        <v>2211.7675999999997</v>
      </c>
    </row>
    <row r="461" spans="1:21" ht="22.5" x14ac:dyDescent="0.25">
      <c r="A461" s="37">
        <v>287</v>
      </c>
      <c r="B461" s="38" t="s">
        <v>337</v>
      </c>
      <c r="C461" s="38" t="s">
        <v>163</v>
      </c>
      <c r="D461" s="52">
        <v>15</v>
      </c>
      <c r="E461" s="92">
        <v>317.87</v>
      </c>
      <c r="F461" s="94">
        <f t="shared" ref="F461:F462" si="235">D461*E461</f>
        <v>4768.05</v>
      </c>
      <c r="G461" s="94">
        <v>400</v>
      </c>
      <c r="H461" s="98"/>
      <c r="I461" s="80">
        <f t="shared" si="233"/>
        <v>4257.91</v>
      </c>
      <c r="J461" s="81">
        <f t="shared" si="206"/>
        <v>510.14000000000033</v>
      </c>
      <c r="K461" s="81">
        <f t="shared" si="234"/>
        <v>0.16</v>
      </c>
      <c r="L461" s="80">
        <f t="shared" si="207"/>
        <v>93.907968000000011</v>
      </c>
      <c r="M461" s="80">
        <v>413.05</v>
      </c>
      <c r="N461" s="80">
        <v>488.66</v>
      </c>
      <c r="O461" s="80">
        <f t="shared" si="199"/>
        <v>0</v>
      </c>
      <c r="P461" s="94"/>
      <c r="Q461" s="85"/>
      <c r="R461" s="80"/>
      <c r="S461" s="80"/>
      <c r="T461" s="80">
        <v>4679.3900000000003</v>
      </c>
      <c r="U461" s="80">
        <v>4279.3900000000003</v>
      </c>
    </row>
    <row r="462" spans="1:21" ht="22.5" x14ac:dyDescent="0.25">
      <c r="A462" s="37">
        <v>288</v>
      </c>
      <c r="B462" s="38" t="s">
        <v>242</v>
      </c>
      <c r="C462" s="61" t="s">
        <v>163</v>
      </c>
      <c r="D462" s="52">
        <v>15</v>
      </c>
      <c r="E462" s="98">
        <v>317.87</v>
      </c>
      <c r="F462" s="98">
        <f t="shared" si="235"/>
        <v>4768.05</v>
      </c>
      <c r="G462" s="94">
        <v>400</v>
      </c>
      <c r="H462" s="98"/>
      <c r="I462" s="80">
        <f t="shared" si="233"/>
        <v>4257.91</v>
      </c>
      <c r="J462" s="81">
        <f t="shared" ref="J462" si="236">+F462-I462</f>
        <v>510.14000000000033</v>
      </c>
      <c r="K462" s="81">
        <f t="shared" si="234"/>
        <v>0.16</v>
      </c>
      <c r="L462" s="80">
        <f t="shared" ref="L462" si="237">(F462-4244.01)*17.92%</f>
        <v>93.907968000000011</v>
      </c>
      <c r="M462" s="80">
        <v>417.05</v>
      </c>
      <c r="N462" s="80">
        <v>488.66</v>
      </c>
      <c r="O462" s="80">
        <f t="shared" si="199"/>
        <v>0</v>
      </c>
      <c r="P462" s="98"/>
      <c r="Q462" s="96"/>
      <c r="R462" s="95"/>
      <c r="S462" s="95"/>
      <c r="T462" s="95">
        <v>3279.3900000000003</v>
      </c>
      <c r="U462" s="95">
        <v>2879.3900000000003</v>
      </c>
    </row>
    <row r="463" spans="1:21" x14ac:dyDescent="0.25">
      <c r="A463" s="37">
        <v>289</v>
      </c>
      <c r="B463" s="38" t="s">
        <v>239</v>
      </c>
      <c r="C463" s="31" t="s">
        <v>163</v>
      </c>
      <c r="D463" s="46"/>
      <c r="E463" s="80"/>
      <c r="F463" s="80"/>
      <c r="G463" s="80"/>
      <c r="H463" s="80"/>
      <c r="I463" s="80"/>
      <c r="J463" s="81"/>
      <c r="K463" s="81"/>
      <c r="L463" s="80"/>
      <c r="M463" s="80"/>
      <c r="N463" s="80"/>
      <c r="O463" s="80"/>
      <c r="P463" s="80"/>
      <c r="Q463" s="85"/>
      <c r="R463" s="80"/>
      <c r="S463" s="80"/>
      <c r="T463" s="81"/>
      <c r="U463" s="81"/>
    </row>
    <row r="464" spans="1:21" x14ac:dyDescent="0.25">
      <c r="A464" s="37">
        <v>290</v>
      </c>
      <c r="B464" s="38" t="s">
        <v>239</v>
      </c>
      <c r="C464" s="31" t="s">
        <v>163</v>
      </c>
      <c r="D464" s="46"/>
      <c r="E464" s="80"/>
      <c r="F464" s="80"/>
      <c r="G464" s="80"/>
      <c r="H464" s="80"/>
      <c r="I464" s="80"/>
      <c r="J464" s="81"/>
      <c r="K464" s="81"/>
      <c r="L464" s="80"/>
      <c r="M464" s="80"/>
      <c r="N464" s="80"/>
      <c r="O464" s="80"/>
      <c r="P464" s="80"/>
      <c r="Q464" s="85"/>
      <c r="R464" s="80"/>
      <c r="S464" s="80"/>
      <c r="T464" s="81"/>
      <c r="U464" s="81"/>
    </row>
    <row r="465" spans="1:22" x14ac:dyDescent="0.25">
      <c r="A465" s="37">
        <v>291</v>
      </c>
      <c r="B465" s="38" t="s">
        <v>239</v>
      </c>
      <c r="C465" s="31" t="s">
        <v>163</v>
      </c>
      <c r="D465" s="46"/>
      <c r="E465" s="80"/>
      <c r="F465" s="80"/>
      <c r="G465" s="80"/>
      <c r="H465" s="80"/>
      <c r="I465" s="80"/>
      <c r="J465" s="81"/>
      <c r="K465" s="81"/>
      <c r="L465" s="80"/>
      <c r="M465" s="80"/>
      <c r="N465" s="80"/>
      <c r="O465" s="80"/>
      <c r="P465" s="80"/>
      <c r="Q465" s="85"/>
      <c r="R465" s="80"/>
      <c r="S465" s="80"/>
      <c r="T465" s="81"/>
      <c r="U465" s="81"/>
    </row>
    <row r="466" spans="1:22" x14ac:dyDescent="0.2">
      <c r="A466" s="68"/>
      <c r="B466" s="36"/>
      <c r="C466" s="36"/>
      <c r="D466" s="130"/>
      <c r="E466" s="130"/>
      <c r="F466" s="99">
        <f t="shared" ref="F466:U466" si="238">SUM(F428:F465)</f>
        <v>168118.52999999997</v>
      </c>
      <c r="G466" s="99">
        <f t="shared" si="238"/>
        <v>12400</v>
      </c>
      <c r="H466" s="99">
        <f t="shared" si="238"/>
        <v>0</v>
      </c>
      <c r="I466" s="99">
        <f t="shared" si="238"/>
        <v>159927.78000000006</v>
      </c>
      <c r="J466" s="99">
        <f t="shared" si="238"/>
        <v>8190.7500000000027</v>
      </c>
      <c r="K466" s="99" t="e">
        <f t="shared" si="238"/>
        <v>#N/A</v>
      </c>
      <c r="L466" s="99" t="e">
        <f t="shared" si="238"/>
        <v>#N/A</v>
      </c>
      <c r="M466" s="99" t="e">
        <f t="shared" si="238"/>
        <v>#N/A</v>
      </c>
      <c r="N466" s="99">
        <f t="shared" si="238"/>
        <v>17725.287951999999</v>
      </c>
      <c r="O466" s="99">
        <f t="shared" si="238"/>
        <v>0</v>
      </c>
      <c r="P466" s="99">
        <v>22740</v>
      </c>
      <c r="Q466" s="86">
        <v>11085</v>
      </c>
      <c r="R466" s="86">
        <v>1793.71</v>
      </c>
      <c r="S466" s="86">
        <f t="shared" si="238"/>
        <v>0</v>
      </c>
      <c r="T466" s="86">
        <f t="shared" si="238"/>
        <v>127774.53204799999</v>
      </c>
      <c r="U466" s="86">
        <f t="shared" si="238"/>
        <v>115374.53204799999</v>
      </c>
    </row>
    <row r="467" spans="1:22" ht="12.75" thickBot="1" x14ac:dyDescent="0.3">
      <c r="A467" s="50"/>
      <c r="B467" s="44"/>
      <c r="C467" s="32"/>
      <c r="D467" s="45"/>
      <c r="E467" s="83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</row>
    <row r="468" spans="1:22" ht="12.75" thickBot="1" x14ac:dyDescent="0.3">
      <c r="A468" s="50"/>
      <c r="B468" s="49"/>
      <c r="C468" s="32"/>
      <c r="D468" s="69"/>
      <c r="E468" s="100"/>
      <c r="F468" s="101">
        <f t="shared" ref="F468:T468" si="239">F466+F424+F418+F406+F397+F387+F367+F341+F329+F321+F315+F303+F287+F276+F268+F251+F238+F222+F212+F196+F182+F168+F161+F153+F141+F123+F113+F105+F98+F92+F85+F78+F58+F50+F41+F30+F19+F379</f>
        <v>1322573.4949999996</v>
      </c>
      <c r="G468" s="101">
        <f t="shared" si="239"/>
        <v>80800</v>
      </c>
      <c r="H468" s="101">
        <f t="shared" si="239"/>
        <v>4123.0600000000004</v>
      </c>
      <c r="I468" s="101">
        <f t="shared" ca="1" si="239"/>
        <v>1055439.7135288001</v>
      </c>
      <c r="J468" s="101">
        <f t="shared" ca="1" si="239"/>
        <v>1055439.7135288001</v>
      </c>
      <c r="K468" s="101">
        <f t="shared" ca="1" si="239"/>
        <v>1055439.7135288001</v>
      </c>
      <c r="L468" s="101">
        <f t="shared" ca="1" si="239"/>
        <v>1055439.7135288001</v>
      </c>
      <c r="M468" s="101">
        <f t="shared" ca="1" si="239"/>
        <v>1055439.7135288001</v>
      </c>
      <c r="N468" s="101">
        <f t="shared" si="239"/>
        <v>156860.18388719999</v>
      </c>
      <c r="O468" s="101">
        <f t="shared" si="239"/>
        <v>2627.1</v>
      </c>
      <c r="P468" s="101">
        <f t="shared" si="239"/>
        <v>64210</v>
      </c>
      <c r="Q468" s="101">
        <f t="shared" si="239"/>
        <v>55878</v>
      </c>
      <c r="R468" s="101">
        <f t="shared" si="239"/>
        <v>3333.91</v>
      </c>
      <c r="S468" s="101">
        <f t="shared" si="239"/>
        <v>2550</v>
      </c>
      <c r="T468" s="101">
        <f t="shared" si="239"/>
        <v>1136239.7135288001</v>
      </c>
      <c r="U468" s="101">
        <f>U466+U424+U418+U406+U397+U387+U367+U341+U329+U321+U315+U303+U287+U276+U268+U251+U238+U222+U212+U196+U182+U168+U161+U153+U141+U123+U113+U105+U98+U92+U85+U78+U58+U50+U41+U30+U19+U379</f>
        <v>1055439.7135288001</v>
      </c>
    </row>
    <row r="469" spans="1:22" ht="15" x14ac:dyDescent="0.25">
      <c r="D469" s="28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24"/>
    </row>
  </sheetData>
  <mergeCells count="44">
    <mergeCell ref="D466:E466"/>
    <mergeCell ref="A1:U1"/>
    <mergeCell ref="A184:U184"/>
    <mergeCell ref="A199:U199"/>
    <mergeCell ref="A231:U231"/>
    <mergeCell ref="A241:U241"/>
    <mergeCell ref="A88:U88"/>
    <mergeCell ref="A94:U94"/>
    <mergeCell ref="A100:U100"/>
    <mergeCell ref="A107:U107"/>
    <mergeCell ref="A32:U32"/>
    <mergeCell ref="A2:U2"/>
    <mergeCell ref="A3:U3"/>
    <mergeCell ref="A4:U4"/>
    <mergeCell ref="A21:U21"/>
    <mergeCell ref="A6:U6"/>
    <mergeCell ref="A43:U43"/>
    <mergeCell ref="A52:U52"/>
    <mergeCell ref="A61:U61"/>
    <mergeCell ref="A81:U81"/>
    <mergeCell ref="A426:U426"/>
    <mergeCell ref="A420:U420"/>
    <mergeCell ref="A409:U409"/>
    <mergeCell ref="A400:U400"/>
    <mergeCell ref="A390:U390"/>
    <mergeCell ref="A382:U382"/>
    <mergeCell ref="A370:U370"/>
    <mergeCell ref="A344:U344"/>
    <mergeCell ref="A331:U331"/>
    <mergeCell ref="A324:U324"/>
    <mergeCell ref="A143:U143"/>
    <mergeCell ref="A126:U126"/>
    <mergeCell ref="A115:U115"/>
    <mergeCell ref="A214:U214"/>
    <mergeCell ref="A317:U317"/>
    <mergeCell ref="A253:U253"/>
    <mergeCell ref="A170:U170"/>
    <mergeCell ref="A163:U163"/>
    <mergeCell ref="A155:U155"/>
    <mergeCell ref="A225:U225"/>
    <mergeCell ref="A270:U270"/>
    <mergeCell ref="A278:U278"/>
    <mergeCell ref="A305:U305"/>
    <mergeCell ref="A289:U289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25 L27 L75 N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11" sqref="B11:D21"/>
    </sheetView>
  </sheetViews>
  <sheetFormatPr baseColWidth="10" defaultColWidth="11.42578125" defaultRowHeight="15" x14ac:dyDescent="0.25"/>
  <cols>
    <col min="1" max="16384" width="11.42578125" style="2"/>
  </cols>
  <sheetData>
    <row r="2" spans="1:13" x14ac:dyDescent="0.25">
      <c r="A2" s="1" t="s">
        <v>137</v>
      </c>
      <c r="B2" s="1"/>
      <c r="C2" s="1"/>
      <c r="D2" s="1"/>
      <c r="E2" s="1"/>
      <c r="F2" s="1"/>
      <c r="H2" s="1" t="s">
        <v>473</v>
      </c>
      <c r="I2" s="1"/>
      <c r="J2" s="1"/>
      <c r="K2" s="1"/>
      <c r="L2" s="1"/>
      <c r="M2" s="1"/>
    </row>
    <row r="3" spans="1:13" x14ac:dyDescent="0.25">
      <c r="A3" s="1" t="s">
        <v>471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470</v>
      </c>
      <c r="B4" s="4"/>
      <c r="C4" s="4"/>
      <c r="D4" s="4"/>
      <c r="E4" s="4"/>
      <c r="F4" s="4"/>
      <c r="H4" s="1" t="s">
        <v>138</v>
      </c>
      <c r="I4" s="1"/>
      <c r="J4" s="1"/>
      <c r="K4" s="1"/>
      <c r="L4" s="1"/>
      <c r="M4" s="3"/>
    </row>
    <row r="5" spans="1:13" x14ac:dyDescent="0.25">
      <c r="A5" s="1" t="s">
        <v>472</v>
      </c>
      <c r="B5" s="1"/>
      <c r="C5" s="1"/>
      <c r="D5" s="1"/>
      <c r="E5" s="1"/>
      <c r="F5" s="1"/>
      <c r="H5" s="1" t="s">
        <v>139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140</v>
      </c>
      <c r="C8" s="5" t="s">
        <v>141</v>
      </c>
      <c r="D8" s="5" t="s">
        <v>142</v>
      </c>
      <c r="E8" s="5" t="s">
        <v>143</v>
      </c>
      <c r="H8" s="3"/>
      <c r="I8" s="5" t="s">
        <v>144</v>
      </c>
      <c r="J8" s="5" t="s">
        <v>145</v>
      </c>
      <c r="K8" s="5" t="s">
        <v>146</v>
      </c>
      <c r="L8" s="3"/>
      <c r="M8" s="3"/>
    </row>
    <row r="9" spans="1:13" x14ac:dyDescent="0.25">
      <c r="B9" s="5" t="s">
        <v>147</v>
      </c>
      <c r="C9" s="5" t="s">
        <v>148</v>
      </c>
      <c r="D9" s="5" t="s">
        <v>149</v>
      </c>
      <c r="E9" s="5" t="s">
        <v>150</v>
      </c>
      <c r="H9" s="3"/>
      <c r="I9" s="5" t="s">
        <v>151</v>
      </c>
      <c r="J9" s="5" t="s">
        <v>151</v>
      </c>
      <c r="K9" s="5" t="s">
        <v>152</v>
      </c>
      <c r="L9" s="3"/>
      <c r="M9" s="3"/>
    </row>
    <row r="10" spans="1:13" x14ac:dyDescent="0.25">
      <c r="B10" s="6" t="s">
        <v>153</v>
      </c>
      <c r="C10" s="6" t="s">
        <v>153</v>
      </c>
      <c r="D10" s="6" t="s">
        <v>153</v>
      </c>
      <c r="E10" s="6" t="s">
        <v>154</v>
      </c>
    </row>
    <row r="11" spans="1:13" x14ac:dyDescent="0.25">
      <c r="B11" s="7">
        <v>0.01</v>
      </c>
      <c r="C11" s="7">
        <v>285.45</v>
      </c>
      <c r="D11" s="7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7">
        <v>285.45999999999998</v>
      </c>
      <c r="C12" s="7">
        <v>2422.8000000000002</v>
      </c>
      <c r="D12" s="7">
        <v>5.55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7">
        <v>2422.81</v>
      </c>
      <c r="C13" s="7">
        <v>4257.8999999999996</v>
      </c>
      <c r="D13" s="7">
        <v>142.19999999999999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7">
        <v>4257.91</v>
      </c>
      <c r="C14" s="7">
        <v>4949.55</v>
      </c>
      <c r="D14" s="7">
        <v>341.85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7">
        <v>4949.5600000000004</v>
      </c>
      <c r="C15" s="7">
        <v>5925.9</v>
      </c>
      <c r="D15" s="7">
        <v>452.55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7">
        <v>5925.91</v>
      </c>
      <c r="C16" s="7">
        <v>11951.85</v>
      </c>
      <c r="D16" s="7">
        <v>627.6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7">
        <v>11951.86</v>
      </c>
      <c r="C17" s="7">
        <v>18837.75</v>
      </c>
      <c r="D17" s="7">
        <v>1914.75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7">
        <v>18837.759999999998</v>
      </c>
      <c r="C18" s="7">
        <v>35964.300000000003</v>
      </c>
      <c r="D18" s="7">
        <v>3534.3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7">
        <v>35964.31</v>
      </c>
      <c r="C19" s="7">
        <v>47952.3</v>
      </c>
      <c r="D19" s="7">
        <v>8672.25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7">
        <v>47952.31</v>
      </c>
      <c r="C20" s="7">
        <v>143856.9</v>
      </c>
      <c r="D20" s="7">
        <v>12508.35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7">
        <v>143856.91</v>
      </c>
      <c r="C21" s="7" t="s">
        <v>155</v>
      </c>
      <c r="D21" s="7">
        <v>45115.95</v>
      </c>
      <c r="E21" s="8">
        <v>0.35</v>
      </c>
      <c r="F21" s="9"/>
      <c r="I21" s="7">
        <v>3642.61</v>
      </c>
      <c r="J21" s="3" t="s">
        <v>155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="90" zoomScaleNormal="90" workbookViewId="0">
      <selection activeCell="S6" sqref="S6"/>
    </sheetView>
  </sheetViews>
  <sheetFormatPr baseColWidth="10" defaultRowHeight="15" x14ac:dyDescent="0.25"/>
  <cols>
    <col min="1" max="1" width="10.28515625" customWidth="1"/>
    <col min="2" max="2" width="13" customWidth="1"/>
    <col min="5" max="5" width="8.42578125" customWidth="1"/>
    <col min="6" max="6" width="8" customWidth="1"/>
    <col min="7" max="7" width="9.7109375" customWidth="1"/>
    <col min="8" max="8" width="10" customWidth="1"/>
    <col min="9" max="9" width="6.140625" customWidth="1"/>
    <col min="10" max="10" width="10.7109375" customWidth="1"/>
    <col min="11" max="11" width="9.7109375" customWidth="1"/>
    <col min="12" max="12" width="8" customWidth="1"/>
    <col min="13" max="13" width="10" customWidth="1"/>
    <col min="14" max="14" width="8" customWidth="1"/>
    <col min="15" max="15" width="13.140625" customWidth="1"/>
  </cols>
  <sheetData>
    <row r="1" spans="1:19" ht="16.5" customHeight="1" x14ac:dyDescent="0.25">
      <c r="B1" s="168" t="s">
        <v>234</v>
      </c>
      <c r="C1" s="168"/>
      <c r="D1" s="168"/>
      <c r="E1" s="168"/>
      <c r="F1" s="168"/>
      <c r="G1" s="168"/>
      <c r="I1" s="168" t="s">
        <v>234</v>
      </c>
      <c r="J1" s="168"/>
      <c r="K1" s="168"/>
      <c r="L1" s="168"/>
      <c r="M1" s="168"/>
      <c r="N1" s="168"/>
      <c r="O1" s="168"/>
    </row>
    <row r="2" spans="1:19" ht="21" customHeight="1" x14ac:dyDescent="0.25">
      <c r="B2" s="168"/>
      <c r="C2" s="168"/>
      <c r="D2" s="168"/>
      <c r="E2" s="168"/>
      <c r="F2" s="168"/>
      <c r="G2" s="168"/>
      <c r="I2" s="168"/>
      <c r="J2" s="168"/>
      <c r="K2" s="168"/>
      <c r="L2" s="168"/>
      <c r="M2" s="168"/>
      <c r="N2" s="168"/>
      <c r="O2" s="168"/>
    </row>
    <row r="3" spans="1:19" ht="18" customHeight="1" x14ac:dyDescent="0.25">
      <c r="B3" s="169" t="s">
        <v>371</v>
      </c>
      <c r="C3" s="169"/>
      <c r="D3" s="169"/>
      <c r="E3" s="169"/>
      <c r="F3" s="169"/>
      <c r="G3" s="169"/>
      <c r="J3" s="169"/>
      <c r="K3" s="169"/>
      <c r="L3" s="169"/>
      <c r="M3" s="169"/>
      <c r="N3" s="169"/>
      <c r="O3" s="169"/>
    </row>
    <row r="4" spans="1:19" ht="22.5" customHeight="1" x14ac:dyDescent="0.25">
      <c r="B4" s="170" t="s">
        <v>293</v>
      </c>
      <c r="C4" s="170"/>
      <c r="D4" s="170"/>
      <c r="E4" s="170"/>
      <c r="F4" s="170"/>
      <c r="G4" s="170"/>
      <c r="I4" s="170" t="s">
        <v>293</v>
      </c>
      <c r="J4" s="170"/>
      <c r="K4" s="170"/>
      <c r="L4" s="170"/>
      <c r="M4" s="170"/>
      <c r="N4" s="170"/>
      <c r="O4" s="170"/>
    </row>
    <row r="5" spans="1:19" ht="15.75" x14ac:dyDescent="0.25">
      <c r="B5" s="12"/>
      <c r="C5" s="12"/>
      <c r="D5" s="12"/>
      <c r="E5" s="12"/>
      <c r="F5" s="12"/>
      <c r="G5" s="12"/>
      <c r="J5" s="12"/>
      <c r="K5" s="12"/>
      <c r="L5" s="12"/>
      <c r="M5" s="12"/>
      <c r="N5" s="12"/>
      <c r="O5" s="12"/>
    </row>
    <row r="6" spans="1:19" ht="18.75" x14ac:dyDescent="0.3">
      <c r="A6" s="171" t="s">
        <v>300</v>
      </c>
      <c r="B6" s="171"/>
      <c r="C6" s="171"/>
      <c r="D6" s="171"/>
      <c r="E6" s="171"/>
      <c r="F6" s="171"/>
      <c r="G6" s="171"/>
      <c r="I6" s="171" t="s">
        <v>440</v>
      </c>
      <c r="J6" s="171"/>
      <c r="K6" s="171"/>
      <c r="L6" s="171"/>
      <c r="M6" s="171"/>
      <c r="N6" s="171"/>
      <c r="O6" s="171"/>
    </row>
    <row r="7" spans="1:19" ht="23.45" customHeight="1" x14ac:dyDescent="0.3">
      <c r="A7" s="172" t="str">
        <f>'PERSONAL ADMINISTRATIVO'!A4:U4</f>
        <v>PERIODO DEL 01 AL 15 DE ENERO DEL 2023</v>
      </c>
      <c r="B7" s="172"/>
      <c r="C7" s="172"/>
      <c r="D7" s="172"/>
      <c r="E7" s="172"/>
      <c r="F7" s="172"/>
      <c r="G7" s="172"/>
      <c r="I7" s="172" t="str">
        <f>A7</f>
        <v>PERIODO DEL 01 AL 15 DE ENERO DEL 2023</v>
      </c>
      <c r="J7" s="172"/>
      <c r="K7" s="172"/>
      <c r="L7" s="172"/>
      <c r="M7" s="172"/>
      <c r="N7" s="172"/>
      <c r="O7" s="172"/>
    </row>
    <row r="8" spans="1:19" ht="18.75" x14ac:dyDescent="0.3">
      <c r="B8" s="14"/>
      <c r="C8" s="14"/>
      <c r="D8" s="14"/>
      <c r="E8" s="14"/>
      <c r="F8" s="14"/>
      <c r="G8" s="14"/>
      <c r="J8" s="14"/>
      <c r="K8" s="14"/>
      <c r="L8" s="14"/>
      <c r="M8" s="14"/>
      <c r="N8" s="14"/>
      <c r="O8" s="14"/>
    </row>
    <row r="9" spans="1:19" ht="18.75" x14ac:dyDescent="0.3">
      <c r="I9" s="175" t="s">
        <v>467</v>
      </c>
      <c r="J9" s="175"/>
      <c r="K9" s="175"/>
      <c r="L9" s="175"/>
      <c r="M9" s="175"/>
      <c r="N9" s="175"/>
      <c r="O9" s="175"/>
    </row>
    <row r="10" spans="1:19" ht="15.75" x14ac:dyDescent="0.25">
      <c r="I10" s="13" t="s">
        <v>441</v>
      </c>
      <c r="J10" s="176" t="s">
        <v>13</v>
      </c>
      <c r="K10" s="176"/>
      <c r="L10" s="176"/>
      <c r="M10" s="176"/>
      <c r="N10" s="177" t="s">
        <v>294</v>
      </c>
      <c r="O10" s="177"/>
    </row>
    <row r="11" spans="1:19" ht="15.75" x14ac:dyDescent="0.25">
      <c r="I11" s="16">
        <v>1</v>
      </c>
      <c r="J11" s="173" t="s">
        <v>99</v>
      </c>
      <c r="K11" s="173"/>
      <c r="L11" s="173"/>
      <c r="M11" s="173"/>
      <c r="N11" s="174">
        <f>'PERSONAL ADMINISTRATIVO'!U217</f>
        <v>5531.51</v>
      </c>
      <c r="O11" s="174"/>
    </row>
    <row r="12" spans="1:19" ht="15.75" x14ac:dyDescent="0.25">
      <c r="I12" s="16">
        <v>2</v>
      </c>
      <c r="J12" s="173" t="s">
        <v>317</v>
      </c>
      <c r="K12" s="173"/>
      <c r="L12" s="173"/>
      <c r="M12" s="173"/>
      <c r="N12" s="174">
        <f>'PERSONAL ADMINISTRATIVO'!U326</f>
        <v>7048.1524160000008</v>
      </c>
      <c r="O12" s="174"/>
    </row>
    <row r="13" spans="1:19" ht="15.75" x14ac:dyDescent="0.25">
      <c r="I13" s="16">
        <v>3</v>
      </c>
      <c r="J13" s="173" t="s">
        <v>260</v>
      </c>
      <c r="K13" s="173"/>
      <c r="L13" s="173"/>
      <c r="M13" s="173"/>
      <c r="N13" s="174">
        <f>'PERSONAL ADMINISTRATIVO'!U352</f>
        <v>1536.3476000000001</v>
      </c>
      <c r="O13" s="174"/>
    </row>
    <row r="14" spans="1:19" ht="21" customHeight="1" x14ac:dyDescent="0.35">
      <c r="A14" s="153" t="s">
        <v>297</v>
      </c>
      <c r="B14" s="154"/>
      <c r="C14" s="154"/>
      <c r="D14" s="154"/>
      <c r="E14" s="154"/>
      <c r="F14" s="154"/>
      <c r="G14" s="155"/>
      <c r="I14" s="16">
        <v>4</v>
      </c>
      <c r="J14" s="173" t="s">
        <v>175</v>
      </c>
      <c r="K14" s="173"/>
      <c r="L14" s="173"/>
      <c r="M14" s="173"/>
      <c r="N14" s="182">
        <f>'PERSONAL ADMINISTRATIVO'!U443</f>
        <v>3304.3900000000003</v>
      </c>
      <c r="O14" s="182"/>
      <c r="R14" s="135"/>
      <c r="S14" s="135"/>
    </row>
    <row r="15" spans="1:19" ht="21" customHeight="1" x14ac:dyDescent="0.35">
      <c r="A15" s="71"/>
      <c r="B15" s="72"/>
      <c r="C15" s="72"/>
      <c r="D15" s="72"/>
      <c r="E15" s="72"/>
      <c r="F15" s="72"/>
      <c r="G15" s="73"/>
      <c r="I15" s="16">
        <v>5</v>
      </c>
      <c r="J15" s="144" t="str">
        <f>'PERSONAL ADMINISTRATIVO'!B112</f>
        <v>JORGE RENE NUÑEZ RODRIGUEZ</v>
      </c>
      <c r="K15" s="145"/>
      <c r="L15" s="145"/>
      <c r="M15" s="146"/>
      <c r="N15" s="166">
        <f>'PERSONAL ADMINISTRATIVO'!U112</f>
        <v>3117.0217119999998</v>
      </c>
      <c r="O15" s="167"/>
      <c r="R15" s="135"/>
      <c r="S15" s="135"/>
    </row>
    <row r="16" spans="1:19" ht="31.15" customHeight="1" x14ac:dyDescent="0.25">
      <c r="A16" s="13" t="s">
        <v>295</v>
      </c>
      <c r="B16" s="158" t="s">
        <v>13</v>
      </c>
      <c r="C16" s="159"/>
      <c r="D16" s="159"/>
      <c r="E16" s="160"/>
      <c r="F16" s="156" t="s">
        <v>294</v>
      </c>
      <c r="G16" s="157"/>
      <c r="N16" s="181">
        <f>SUM(N11:O15)</f>
        <v>20537.421728000001</v>
      </c>
      <c r="O16" s="181"/>
      <c r="R16" s="135"/>
      <c r="S16" s="135"/>
    </row>
    <row r="17" spans="1:16" ht="15.75" x14ac:dyDescent="0.25">
      <c r="A17" s="70">
        <v>1</v>
      </c>
      <c r="B17" s="144" t="s">
        <v>298</v>
      </c>
      <c r="C17" s="145"/>
      <c r="D17" s="145"/>
      <c r="E17" s="146"/>
      <c r="F17" s="147">
        <v>1793.71</v>
      </c>
      <c r="G17" s="148"/>
      <c r="P17" s="15"/>
    </row>
    <row r="18" spans="1:16" ht="15.75" x14ac:dyDescent="0.25">
      <c r="A18" s="11">
        <v>2</v>
      </c>
      <c r="B18" s="149" t="s">
        <v>299</v>
      </c>
      <c r="C18" s="150"/>
      <c r="D18" s="150"/>
      <c r="E18" s="151"/>
      <c r="F18" s="152">
        <v>1540.2</v>
      </c>
      <c r="G18" s="152"/>
      <c r="P18" s="15"/>
    </row>
    <row r="19" spans="1:16" ht="15.75" x14ac:dyDescent="0.25">
      <c r="D19" s="136" t="s">
        <v>296</v>
      </c>
      <c r="E19" s="137"/>
      <c r="F19" s="138">
        <f>SUM(F17:G18)</f>
        <v>3333.91</v>
      </c>
      <c r="G19" s="139"/>
      <c r="H19" s="15"/>
    </row>
    <row r="20" spans="1:16" ht="15.75" x14ac:dyDescent="0.25">
      <c r="H20" s="10"/>
      <c r="I20" s="17"/>
      <c r="J20" s="18"/>
      <c r="K20" s="18"/>
    </row>
    <row r="21" spans="1:16" ht="27" thickBot="1" x14ac:dyDescent="0.45">
      <c r="H21" s="15"/>
      <c r="I21" s="183" t="s">
        <v>449</v>
      </c>
      <c r="J21" s="183"/>
      <c r="K21" s="183"/>
      <c r="L21" s="183"/>
      <c r="M21" s="183"/>
      <c r="N21" s="183"/>
      <c r="O21" s="183"/>
    </row>
    <row r="22" spans="1:16" ht="24" customHeight="1" thickBot="1" x14ac:dyDescent="0.4">
      <c r="D22" s="140" t="s">
        <v>296</v>
      </c>
      <c r="E22" s="141"/>
      <c r="F22" s="142">
        <f>F19+F12</f>
        <v>3333.91</v>
      </c>
      <c r="G22" s="143"/>
      <c r="H22" s="29"/>
      <c r="I22" s="161" t="str">
        <f>'PERSONAL ADMINISTRATIVO'!B133</f>
        <v>HECTOR JAVIER PLACITO JOYA</v>
      </c>
      <c r="J22" s="162"/>
      <c r="K22" s="162"/>
      <c r="L22" s="162"/>
      <c r="M22" s="163"/>
      <c r="N22" s="164">
        <f>'PERSONAL ADMINISTRATIVO'!U133</f>
        <v>3528.522696</v>
      </c>
      <c r="O22" s="165"/>
    </row>
    <row r="23" spans="1:16" ht="23.25" x14ac:dyDescent="0.25">
      <c r="I23" s="161" t="str">
        <f>'PERSONAL ADMINISTRATIVO'!B320</f>
        <v>JOSE SILVA RAMIREZ</v>
      </c>
      <c r="J23" s="162"/>
      <c r="K23" s="162"/>
      <c r="L23" s="162"/>
      <c r="M23" s="163"/>
      <c r="N23" s="164">
        <f>'PERSONAL ADMINISTRATIVO'!U320</f>
        <v>3306.0217119999998</v>
      </c>
      <c r="O23" s="165"/>
    </row>
    <row r="24" spans="1:16" ht="21" x14ac:dyDescent="0.35">
      <c r="L24" s="180" t="s">
        <v>296</v>
      </c>
      <c r="M24" s="180"/>
      <c r="N24" s="178">
        <f>N22+N16+N23</f>
        <v>27371.966136000003</v>
      </c>
      <c r="O24" s="179"/>
    </row>
  </sheetData>
  <mergeCells count="43">
    <mergeCell ref="N24:O24"/>
    <mergeCell ref="L24:M24"/>
    <mergeCell ref="N13:O13"/>
    <mergeCell ref="N16:O16"/>
    <mergeCell ref="J13:M13"/>
    <mergeCell ref="J14:M14"/>
    <mergeCell ref="N14:O14"/>
    <mergeCell ref="I21:O21"/>
    <mergeCell ref="I23:M23"/>
    <mergeCell ref="N23:O23"/>
    <mergeCell ref="I6:O6"/>
    <mergeCell ref="I7:O7"/>
    <mergeCell ref="I1:O2"/>
    <mergeCell ref="J3:O3"/>
    <mergeCell ref="I4:O4"/>
    <mergeCell ref="J11:M11"/>
    <mergeCell ref="N11:O11"/>
    <mergeCell ref="J12:M12"/>
    <mergeCell ref="N12:O12"/>
    <mergeCell ref="I9:O9"/>
    <mergeCell ref="J10:M10"/>
    <mergeCell ref="N10:O10"/>
    <mergeCell ref="B1:G2"/>
    <mergeCell ref="B3:G3"/>
    <mergeCell ref="B4:G4"/>
    <mergeCell ref="A6:G6"/>
    <mergeCell ref="A7:G7"/>
    <mergeCell ref="R14:S16"/>
    <mergeCell ref="D19:E19"/>
    <mergeCell ref="F19:G19"/>
    <mergeCell ref="D22:E22"/>
    <mergeCell ref="F22:G22"/>
    <mergeCell ref="B17:E17"/>
    <mergeCell ref="F17:G17"/>
    <mergeCell ref="B18:E18"/>
    <mergeCell ref="F18:G18"/>
    <mergeCell ref="A14:G14"/>
    <mergeCell ref="F16:G16"/>
    <mergeCell ref="B16:E16"/>
    <mergeCell ref="I22:M22"/>
    <mergeCell ref="N22:O22"/>
    <mergeCell ref="J15:M15"/>
    <mergeCell ref="N15:O15"/>
  </mergeCells>
  <pageMargins left="0.32" right="0.12" top="0.75" bottom="0.75" header="0.3" footer="0.3"/>
  <pageSetup paperSize="5"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2022-12-14T16:02:10Z</cp:lastPrinted>
  <dcterms:created xsi:type="dcterms:W3CDTF">2012-09-01T00:58:13Z</dcterms:created>
  <dcterms:modified xsi:type="dcterms:W3CDTF">2023-03-28T18:03:55Z</dcterms:modified>
</cp:coreProperties>
</file>